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Users/josuechirinos/Downloads/"/>
    </mc:Choice>
  </mc:AlternateContent>
  <xr:revisionPtr revIDLastSave="0" documentId="13_ncr:1_{BDDBAC01-52C5-D342-9E66-E38D6D1F9F3C}" xr6:coauthVersionLast="47" xr6:coauthVersionMax="47" xr10:uidLastSave="{00000000-0000-0000-0000-000000000000}"/>
  <bookViews>
    <workbookView xWindow="0" yWindow="500" windowWidth="20120" windowHeight="15940" xr2:uid="{C653A8A6-2950-784B-BA63-1DFB4066F6C9}"/>
  </bookViews>
  <sheets>
    <sheet name="Pre-COVID Non-Approaches" sheetId="6" r:id="rId1"/>
    <sheet name="Pre-COVID Approaches" sheetId="2" r:id="rId2"/>
    <sheet name="During COVID Non-Approaches" sheetId="3" r:id="rId3"/>
    <sheet name="During COVID Approache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94" i="3" l="1"/>
  <c r="J494" i="3"/>
  <c r="I426" i="2"/>
  <c r="J426" i="2"/>
  <c r="I427" i="2"/>
  <c r="J427" i="2"/>
  <c r="J428" i="2"/>
  <c r="J1222" i="6"/>
  <c r="I1221" i="6"/>
  <c r="J1221" i="6"/>
  <c r="K733" i="2"/>
  <c r="J733" i="2"/>
  <c r="I144" i="3"/>
  <c r="J144" i="3"/>
  <c r="K144" i="3"/>
  <c r="I145" i="3"/>
  <c r="J145" i="3"/>
  <c r="K145" i="3"/>
  <c r="I146" i="3"/>
  <c r="K146" i="3"/>
  <c r="I110" i="5"/>
  <c r="J110" i="5"/>
  <c r="I111" i="5"/>
  <c r="J111" i="5"/>
  <c r="I248" i="5"/>
  <c r="J248" i="5"/>
  <c r="I249" i="5"/>
  <c r="J249" i="5"/>
  <c r="I250" i="5"/>
  <c r="J250" i="5"/>
  <c r="I117" i="5"/>
  <c r="K117" i="5"/>
  <c r="I118" i="5"/>
  <c r="K118" i="5"/>
  <c r="I119" i="5"/>
  <c r="K119" i="5"/>
  <c r="I120" i="5"/>
  <c r="K120" i="5"/>
  <c r="I121" i="5"/>
  <c r="K121" i="5"/>
  <c r="I122" i="5"/>
  <c r="K122" i="5"/>
  <c r="I123" i="5"/>
  <c r="K123" i="5"/>
  <c r="I124" i="5"/>
  <c r="K124" i="5"/>
  <c r="I125" i="5"/>
  <c r="K125" i="5"/>
  <c r="I126" i="5"/>
  <c r="K126" i="5"/>
  <c r="I127" i="5"/>
  <c r="K127" i="5"/>
  <c r="I128" i="5"/>
  <c r="K128" i="5"/>
  <c r="I129" i="5"/>
  <c r="K129" i="5"/>
  <c r="I130" i="5"/>
  <c r="K130" i="5"/>
  <c r="I131" i="5"/>
  <c r="K131" i="5"/>
  <c r="C132" i="5"/>
  <c r="I132" i="5"/>
  <c r="K132" i="5"/>
  <c r="C133" i="5"/>
  <c r="I133" i="5"/>
  <c r="K133" i="5"/>
  <c r="I134" i="5"/>
  <c r="K134" i="5"/>
  <c r="I135" i="5"/>
  <c r="K135" i="5"/>
  <c r="I136" i="5"/>
  <c r="K136" i="5"/>
  <c r="I137" i="5"/>
  <c r="K137" i="5"/>
  <c r="I138" i="5"/>
  <c r="K138" i="5"/>
  <c r="I139" i="5"/>
  <c r="K139" i="5"/>
  <c r="I140" i="5"/>
  <c r="K140" i="5"/>
  <c r="I141" i="5"/>
  <c r="K141" i="5"/>
  <c r="I142" i="5"/>
  <c r="K142" i="5"/>
  <c r="I143" i="5"/>
  <c r="K143" i="5"/>
  <c r="I144" i="5"/>
  <c r="K144" i="5"/>
  <c r="I145" i="5"/>
  <c r="K145" i="5"/>
  <c r="I146" i="5"/>
  <c r="K146" i="5"/>
  <c r="I147" i="5"/>
  <c r="K147" i="5"/>
  <c r="I148" i="5"/>
  <c r="K148" i="5"/>
  <c r="I149" i="5"/>
  <c r="K149" i="5"/>
  <c r="I150" i="5"/>
  <c r="K150" i="5"/>
  <c r="I151" i="5"/>
  <c r="K151" i="5"/>
  <c r="I152" i="5"/>
  <c r="K152" i="5"/>
  <c r="I153" i="5"/>
  <c r="K153" i="5"/>
  <c r="I154" i="5"/>
  <c r="K154" i="5"/>
  <c r="I155" i="5"/>
  <c r="K155" i="5"/>
  <c r="I156" i="5"/>
  <c r="K156" i="5"/>
  <c r="I157" i="5"/>
  <c r="K157" i="5"/>
  <c r="I158" i="5"/>
  <c r="K158" i="5"/>
  <c r="I159" i="5"/>
  <c r="K159" i="5"/>
  <c r="I160" i="5"/>
  <c r="K160" i="5"/>
  <c r="I161" i="5"/>
  <c r="K161" i="5"/>
  <c r="I162" i="5"/>
  <c r="K162" i="5"/>
  <c r="I163" i="5"/>
  <c r="K163" i="5"/>
  <c r="I164" i="5"/>
  <c r="K164" i="5"/>
  <c r="K165" i="5"/>
  <c r="I166" i="5"/>
  <c r="K166" i="5"/>
  <c r="I167" i="5"/>
  <c r="K167" i="5"/>
  <c r="I168" i="5"/>
  <c r="K168" i="5"/>
  <c r="I169" i="5"/>
  <c r="K169" i="5"/>
  <c r="I170" i="5"/>
  <c r="K170" i="5"/>
  <c r="I171" i="5"/>
  <c r="K171" i="5"/>
  <c r="I172" i="5"/>
  <c r="K172" i="5"/>
  <c r="I173" i="5"/>
  <c r="K173" i="5"/>
  <c r="I174" i="5"/>
  <c r="K174" i="5"/>
  <c r="I175" i="5"/>
  <c r="K175" i="5"/>
  <c r="I176" i="5"/>
  <c r="K176" i="5"/>
  <c r="I177" i="5"/>
  <c r="K177" i="5"/>
  <c r="I178" i="5"/>
  <c r="K178" i="5"/>
  <c r="I179" i="5"/>
  <c r="K179" i="5"/>
  <c r="I180" i="5"/>
  <c r="K180" i="5"/>
  <c r="I181" i="5"/>
  <c r="J181" i="5"/>
  <c r="K181" i="5"/>
  <c r="I220" i="5"/>
  <c r="K220" i="5"/>
  <c r="I221" i="5"/>
  <c r="K221" i="5"/>
  <c r="I222" i="5"/>
  <c r="K222" i="5"/>
  <c r="I223" i="5"/>
  <c r="K223" i="5"/>
  <c r="I224" i="5"/>
  <c r="K224" i="5"/>
  <c r="I225" i="5"/>
  <c r="K225" i="5"/>
  <c r="I226" i="5"/>
  <c r="K226" i="5"/>
  <c r="I227" i="5"/>
  <c r="K227" i="5"/>
  <c r="I228" i="5"/>
  <c r="K228" i="5"/>
  <c r="I229" i="5"/>
  <c r="K229" i="5"/>
  <c r="I230" i="5"/>
  <c r="K230" i="5"/>
  <c r="I231" i="5"/>
  <c r="K231" i="5"/>
  <c r="I232" i="5"/>
  <c r="K232" i="5"/>
  <c r="I233" i="5"/>
  <c r="K233" i="5"/>
  <c r="J78" i="5"/>
  <c r="I78" i="5"/>
  <c r="J77" i="5"/>
  <c r="I77" i="5"/>
  <c r="J76" i="5"/>
  <c r="I76" i="5"/>
  <c r="J75" i="5"/>
  <c r="I75" i="5"/>
  <c r="J74" i="5"/>
  <c r="I74" i="5"/>
  <c r="J73" i="5"/>
  <c r="I73" i="5"/>
  <c r="J72" i="5"/>
  <c r="I72" i="5"/>
  <c r="J71" i="5"/>
  <c r="I71" i="5"/>
  <c r="J70" i="5"/>
  <c r="I70" i="5"/>
  <c r="J69" i="5"/>
  <c r="I69" i="5"/>
  <c r="J68" i="5"/>
  <c r="I68" i="5"/>
  <c r="J67" i="5"/>
  <c r="I67" i="5"/>
  <c r="J66" i="5"/>
  <c r="I66" i="5"/>
  <c r="J65" i="5"/>
  <c r="I65" i="5"/>
  <c r="J64" i="5"/>
  <c r="I64" i="5"/>
  <c r="J63" i="5"/>
  <c r="I63" i="5"/>
  <c r="J62" i="5"/>
  <c r="I62" i="5"/>
  <c r="J61" i="5"/>
  <c r="I61" i="5"/>
  <c r="J60" i="5"/>
  <c r="I60" i="5"/>
  <c r="J59" i="5"/>
  <c r="I59" i="5"/>
  <c r="J58" i="5"/>
  <c r="I58" i="5"/>
  <c r="J57" i="5"/>
  <c r="I57" i="5"/>
  <c r="J56" i="5"/>
  <c r="I56" i="5"/>
  <c r="J55" i="5"/>
  <c r="I55" i="5"/>
  <c r="J54" i="5"/>
  <c r="I54" i="5"/>
  <c r="J53" i="5"/>
  <c r="I53" i="5"/>
  <c r="J52" i="5"/>
  <c r="I52" i="5"/>
  <c r="J51" i="5"/>
  <c r="I51" i="5"/>
  <c r="J50" i="5"/>
  <c r="I50" i="5"/>
  <c r="J49" i="5"/>
  <c r="I49" i="5"/>
  <c r="J48" i="5"/>
  <c r="I48" i="5"/>
  <c r="J47" i="5"/>
  <c r="I47" i="5"/>
  <c r="J46" i="5"/>
  <c r="I46" i="5"/>
  <c r="J45" i="5"/>
  <c r="I45" i="5"/>
  <c r="J44" i="5"/>
  <c r="I44" i="5"/>
  <c r="J43" i="5"/>
  <c r="I43" i="5"/>
  <c r="J42" i="5"/>
  <c r="I42" i="5"/>
  <c r="J41" i="5"/>
  <c r="I41" i="5"/>
  <c r="J40" i="5"/>
  <c r="I40" i="5"/>
  <c r="J39" i="5"/>
  <c r="I39" i="5"/>
  <c r="J38" i="5"/>
  <c r="I38" i="5"/>
  <c r="J37" i="5"/>
  <c r="I37" i="5"/>
  <c r="J36" i="5"/>
  <c r="I36" i="5"/>
  <c r="J35" i="5"/>
  <c r="I35" i="5"/>
  <c r="J34" i="5"/>
  <c r="I34" i="5"/>
  <c r="J33" i="5"/>
  <c r="I33" i="5"/>
  <c r="J32" i="5"/>
  <c r="I32" i="5"/>
  <c r="J31" i="5"/>
  <c r="I31" i="5"/>
  <c r="J30" i="5"/>
  <c r="I30" i="5"/>
  <c r="J29" i="5"/>
  <c r="I29" i="5"/>
  <c r="J28" i="5"/>
  <c r="I28" i="5"/>
  <c r="J27" i="5"/>
  <c r="I27" i="5"/>
  <c r="J26" i="5"/>
  <c r="I26" i="5"/>
  <c r="J25" i="5"/>
  <c r="I25" i="5"/>
  <c r="J24" i="5"/>
  <c r="I24" i="5"/>
  <c r="J23" i="5"/>
  <c r="I23" i="5"/>
  <c r="J22" i="5"/>
  <c r="I22" i="5"/>
  <c r="J21" i="5"/>
  <c r="I21" i="5"/>
  <c r="J20" i="5"/>
  <c r="I20" i="5"/>
  <c r="J19" i="5"/>
  <c r="I19" i="5"/>
  <c r="J18" i="5"/>
  <c r="I18" i="5"/>
  <c r="J17" i="5"/>
  <c r="I17" i="5"/>
  <c r="J16" i="5"/>
  <c r="I16" i="5"/>
  <c r="J15" i="5"/>
  <c r="I15" i="5"/>
  <c r="J14" i="5"/>
  <c r="I14" i="5"/>
  <c r="J13" i="5"/>
  <c r="I13" i="5"/>
  <c r="J12" i="5"/>
  <c r="I12" i="5"/>
  <c r="J11" i="5"/>
  <c r="I11" i="5"/>
  <c r="J10" i="5"/>
  <c r="I10" i="5"/>
  <c r="J9" i="5"/>
  <c r="I9" i="5"/>
  <c r="J8" i="5"/>
  <c r="I8" i="5"/>
  <c r="J7" i="5"/>
  <c r="I7" i="5"/>
  <c r="J6" i="5"/>
  <c r="I6" i="5"/>
  <c r="J5" i="5"/>
  <c r="I5" i="5"/>
  <c r="J4" i="5"/>
  <c r="I4" i="5"/>
  <c r="J3" i="5"/>
  <c r="I3" i="5"/>
  <c r="J2" i="5"/>
  <c r="I2" i="5"/>
  <c r="J349" i="3"/>
  <c r="J348" i="3"/>
  <c r="K347" i="3"/>
  <c r="J347" i="3"/>
  <c r="I347" i="3"/>
  <c r="K346" i="3"/>
  <c r="J346" i="3"/>
  <c r="I346" i="3"/>
  <c r="K345" i="3"/>
  <c r="J345" i="3"/>
  <c r="I345" i="3"/>
  <c r="K344" i="3"/>
  <c r="J344" i="3"/>
  <c r="K343" i="3"/>
  <c r="J343" i="3"/>
  <c r="I343" i="3"/>
  <c r="K342" i="3"/>
  <c r="J342" i="3"/>
  <c r="I342" i="3"/>
  <c r="K341" i="3"/>
  <c r="J341" i="3"/>
  <c r="I341" i="3"/>
  <c r="K340" i="3"/>
  <c r="J340" i="3"/>
  <c r="I340" i="3"/>
  <c r="K339" i="3"/>
  <c r="J339" i="3"/>
  <c r="I339" i="3"/>
  <c r="K338" i="3"/>
  <c r="J338" i="3"/>
  <c r="I338" i="3"/>
  <c r="K337" i="3"/>
  <c r="J337" i="3"/>
  <c r="K336" i="3"/>
  <c r="J336" i="3"/>
  <c r="K335" i="3"/>
  <c r="J335" i="3"/>
  <c r="I335" i="3"/>
  <c r="K334" i="3"/>
  <c r="J334" i="3"/>
  <c r="I334" i="3"/>
  <c r="K333" i="3"/>
  <c r="J333" i="3"/>
  <c r="I333" i="3"/>
  <c r="K332" i="3"/>
  <c r="J332" i="3"/>
  <c r="I332" i="3"/>
  <c r="K331" i="3"/>
  <c r="J331" i="3"/>
  <c r="I331" i="3"/>
  <c r="K330" i="3"/>
  <c r="J330" i="3"/>
  <c r="I330" i="3"/>
  <c r="K329" i="3"/>
  <c r="J329" i="3"/>
  <c r="I329" i="3"/>
  <c r="K328" i="3"/>
  <c r="J328" i="3"/>
  <c r="I328" i="3"/>
  <c r="K327" i="3"/>
  <c r="J327" i="3"/>
  <c r="I327" i="3"/>
  <c r="K326" i="3"/>
  <c r="J326" i="3"/>
  <c r="I326" i="3"/>
  <c r="K325" i="3"/>
  <c r="J325" i="3"/>
  <c r="I325" i="3"/>
  <c r="K324" i="3"/>
  <c r="J324" i="3"/>
  <c r="I324" i="3"/>
  <c r="K323" i="3"/>
  <c r="J323" i="3"/>
  <c r="I323" i="3"/>
  <c r="K322" i="3"/>
  <c r="J322" i="3"/>
  <c r="I322" i="3"/>
  <c r="K321" i="3"/>
  <c r="J321" i="3"/>
  <c r="I321" i="3"/>
  <c r="K320" i="3"/>
  <c r="J320" i="3"/>
  <c r="I320" i="3"/>
  <c r="K319" i="3"/>
  <c r="J319" i="3"/>
  <c r="I319" i="3"/>
  <c r="K318" i="3"/>
  <c r="J318" i="3"/>
  <c r="I318" i="3"/>
  <c r="K317" i="3"/>
  <c r="J317" i="3"/>
  <c r="I317" i="3"/>
  <c r="K316" i="3"/>
  <c r="J316" i="3"/>
  <c r="I316" i="3"/>
  <c r="K315" i="3"/>
  <c r="J315" i="3"/>
  <c r="I315" i="3"/>
  <c r="K314" i="3"/>
  <c r="J314" i="3"/>
  <c r="I314" i="3"/>
  <c r="K313" i="3"/>
  <c r="J313" i="3"/>
  <c r="I313" i="3"/>
  <c r="K312" i="3"/>
  <c r="J312" i="3"/>
  <c r="I312" i="3"/>
  <c r="K311" i="3"/>
  <c r="J311" i="3"/>
  <c r="I311" i="3"/>
  <c r="K310" i="3"/>
  <c r="J310" i="3"/>
  <c r="I310" i="3"/>
  <c r="K309" i="3"/>
  <c r="J309" i="3"/>
  <c r="I309" i="3"/>
  <c r="K308" i="3"/>
  <c r="J308" i="3"/>
  <c r="I308" i="3"/>
  <c r="K307" i="3"/>
  <c r="J307" i="3"/>
  <c r="I307" i="3"/>
  <c r="K306" i="3"/>
  <c r="J306" i="3"/>
  <c r="I306" i="3"/>
  <c r="K305" i="3"/>
  <c r="J305" i="3"/>
  <c r="I305" i="3"/>
  <c r="K304" i="3"/>
  <c r="J304" i="3"/>
  <c r="I304" i="3"/>
  <c r="K303" i="3"/>
  <c r="J303" i="3"/>
  <c r="I303" i="3"/>
  <c r="K302" i="3"/>
  <c r="J302" i="3"/>
  <c r="I302" i="3"/>
  <c r="K301" i="3"/>
  <c r="J301" i="3"/>
  <c r="I301" i="3"/>
  <c r="K300" i="3"/>
  <c r="J300" i="3"/>
  <c r="I300" i="3"/>
  <c r="K299" i="3"/>
  <c r="J299" i="3"/>
  <c r="I299" i="3"/>
  <c r="K298" i="3"/>
  <c r="J298" i="3"/>
  <c r="I298" i="3"/>
  <c r="K297" i="3"/>
  <c r="J297" i="3"/>
  <c r="I297" i="3"/>
  <c r="K296" i="3"/>
  <c r="J296" i="3"/>
  <c r="I296" i="3"/>
  <c r="K295" i="3"/>
  <c r="J295" i="3"/>
  <c r="I295" i="3"/>
  <c r="K294" i="3"/>
  <c r="J294" i="3"/>
  <c r="I294" i="3"/>
  <c r="K293" i="3"/>
  <c r="J293" i="3"/>
  <c r="I293" i="3"/>
  <c r="K292" i="3"/>
  <c r="J292" i="3"/>
  <c r="I292" i="3"/>
  <c r="K291" i="3"/>
  <c r="J291" i="3"/>
  <c r="I291" i="3"/>
  <c r="K290" i="3"/>
  <c r="J290" i="3"/>
  <c r="I290" i="3"/>
  <c r="K289" i="3"/>
  <c r="J289" i="3"/>
  <c r="I289" i="3"/>
  <c r="K288" i="3"/>
  <c r="J288" i="3"/>
  <c r="I288" i="3"/>
  <c r="K287" i="3"/>
  <c r="J287" i="3"/>
  <c r="I287" i="3"/>
  <c r="K286" i="3"/>
  <c r="J286" i="3"/>
  <c r="I286" i="3"/>
  <c r="K285" i="3"/>
  <c r="J285" i="3"/>
  <c r="I285" i="3"/>
  <c r="K284" i="3"/>
  <c r="J284" i="3"/>
  <c r="I284" i="3"/>
  <c r="K283" i="3"/>
  <c r="J283" i="3"/>
  <c r="I283" i="3"/>
  <c r="K282" i="3"/>
  <c r="J282" i="3"/>
  <c r="I282" i="3"/>
  <c r="K281" i="3"/>
  <c r="J281" i="3"/>
  <c r="I281" i="3"/>
  <c r="K280" i="3"/>
  <c r="J280" i="3"/>
  <c r="I280" i="3"/>
  <c r="K279" i="3"/>
  <c r="J279" i="3"/>
  <c r="I279" i="3"/>
  <c r="K278" i="3"/>
  <c r="J278" i="3"/>
  <c r="K277" i="3"/>
  <c r="J277" i="3"/>
  <c r="K276" i="3"/>
  <c r="J276" i="3"/>
  <c r="K275" i="3"/>
  <c r="J275" i="3"/>
  <c r="K274" i="3"/>
  <c r="J274" i="3"/>
  <c r="K273" i="3"/>
  <c r="J273" i="3"/>
  <c r="K272" i="3"/>
  <c r="J272" i="3"/>
  <c r="I272" i="3"/>
  <c r="K271" i="3"/>
  <c r="J271" i="3"/>
  <c r="I271" i="3"/>
  <c r="K270" i="3"/>
  <c r="J270" i="3"/>
  <c r="I270" i="3"/>
  <c r="K269" i="3"/>
  <c r="J269" i="3"/>
  <c r="I269" i="3"/>
  <c r="K268" i="3"/>
  <c r="J268" i="3"/>
  <c r="K267" i="3"/>
  <c r="J267" i="3"/>
  <c r="K266" i="3"/>
  <c r="J266" i="3"/>
  <c r="I266" i="3"/>
  <c r="K265" i="3"/>
  <c r="J265" i="3"/>
  <c r="I265" i="3"/>
  <c r="K264" i="3"/>
  <c r="J264" i="3"/>
  <c r="I264" i="3"/>
  <c r="K263" i="3"/>
  <c r="J263" i="3"/>
  <c r="K262" i="3"/>
  <c r="J262" i="3"/>
  <c r="K261" i="3"/>
  <c r="J261" i="3"/>
  <c r="I261" i="3"/>
  <c r="K260" i="3"/>
  <c r="J260" i="3"/>
  <c r="I260" i="3"/>
  <c r="K259" i="3"/>
  <c r="J259" i="3"/>
  <c r="K258" i="3"/>
  <c r="J258" i="3"/>
  <c r="I258" i="3"/>
  <c r="K257" i="3"/>
  <c r="J257" i="3"/>
  <c r="K256" i="3"/>
  <c r="J256" i="3"/>
  <c r="I256" i="3"/>
  <c r="K255" i="3"/>
  <c r="J255" i="3"/>
  <c r="K254" i="3"/>
  <c r="J254" i="3"/>
  <c r="K253" i="3"/>
  <c r="J253" i="3"/>
  <c r="K252" i="3"/>
  <c r="J252" i="3"/>
  <c r="K251" i="3"/>
  <c r="J251" i="3"/>
  <c r="I251" i="3"/>
  <c r="K250" i="3"/>
  <c r="J250" i="3"/>
  <c r="I250" i="3"/>
  <c r="K249" i="3"/>
  <c r="J249" i="3"/>
  <c r="I249" i="3"/>
  <c r="K248" i="3"/>
  <c r="J248" i="3"/>
  <c r="I248" i="3"/>
  <c r="K247" i="3"/>
  <c r="J247" i="3"/>
  <c r="I247" i="3"/>
  <c r="K246" i="3"/>
  <c r="J246" i="3"/>
  <c r="I246" i="3"/>
  <c r="K245" i="3"/>
  <c r="J245" i="3"/>
  <c r="I245" i="3"/>
  <c r="K244" i="3"/>
  <c r="J244" i="3"/>
  <c r="I244" i="3"/>
  <c r="K243" i="3"/>
  <c r="J243" i="3"/>
  <c r="I243" i="3"/>
  <c r="K242" i="3"/>
  <c r="J242" i="3"/>
  <c r="I242" i="3"/>
  <c r="K241" i="3"/>
  <c r="J241" i="3"/>
  <c r="I241" i="3"/>
  <c r="K240" i="3"/>
  <c r="J240" i="3"/>
  <c r="I240" i="3"/>
  <c r="K239" i="3"/>
  <c r="J239" i="3"/>
  <c r="I239" i="3"/>
  <c r="K238" i="3"/>
  <c r="J238" i="3"/>
  <c r="I238" i="3"/>
  <c r="K237" i="3"/>
  <c r="J237" i="3"/>
  <c r="I237" i="3"/>
  <c r="K236" i="3"/>
  <c r="J236" i="3"/>
  <c r="I236" i="3"/>
  <c r="K235" i="3"/>
  <c r="J235" i="3"/>
  <c r="I235" i="3"/>
  <c r="K234" i="3"/>
  <c r="J234" i="3"/>
  <c r="I234" i="3"/>
  <c r="K233" i="3"/>
  <c r="J233" i="3"/>
  <c r="I233" i="3"/>
  <c r="K232" i="3"/>
  <c r="J232" i="3"/>
  <c r="I232" i="3"/>
  <c r="K231" i="3"/>
  <c r="J231" i="3"/>
  <c r="I231" i="3"/>
  <c r="K230" i="3"/>
  <c r="J230" i="3"/>
  <c r="I230" i="3"/>
  <c r="K229" i="3"/>
  <c r="J229" i="3"/>
  <c r="I229" i="3"/>
  <c r="K228" i="3"/>
  <c r="J228" i="3"/>
  <c r="I228" i="3"/>
  <c r="K227" i="3"/>
  <c r="J227" i="3"/>
  <c r="I227" i="3"/>
  <c r="K226" i="3"/>
  <c r="J226" i="3"/>
  <c r="I226" i="3"/>
  <c r="K225" i="3"/>
  <c r="J225" i="3"/>
  <c r="I225" i="3"/>
  <c r="K224" i="3"/>
  <c r="J224" i="3"/>
  <c r="I224" i="3"/>
  <c r="K223" i="3"/>
  <c r="J223" i="3"/>
  <c r="I223" i="3"/>
  <c r="K222" i="3"/>
  <c r="J222" i="3"/>
  <c r="I222" i="3"/>
  <c r="K221" i="3"/>
  <c r="J221" i="3"/>
  <c r="I221" i="3"/>
  <c r="K220" i="3"/>
  <c r="J220" i="3"/>
  <c r="I220" i="3"/>
  <c r="K219" i="3"/>
  <c r="J219" i="3"/>
  <c r="I219" i="3"/>
  <c r="K218" i="3"/>
  <c r="J218" i="3"/>
  <c r="I218" i="3"/>
  <c r="K217" i="3"/>
  <c r="J217" i="3"/>
  <c r="I217" i="3"/>
  <c r="K216" i="3"/>
  <c r="J216" i="3"/>
  <c r="K215" i="3"/>
  <c r="J215" i="3"/>
  <c r="I215" i="3"/>
  <c r="K214" i="3"/>
  <c r="J214" i="3"/>
  <c r="K213" i="3"/>
  <c r="J213" i="3"/>
  <c r="I213" i="3"/>
  <c r="K212" i="3"/>
  <c r="J212" i="3"/>
  <c r="K211" i="3"/>
  <c r="J211" i="3"/>
  <c r="K210" i="3"/>
  <c r="J210" i="3"/>
  <c r="K209" i="3"/>
  <c r="J209" i="3"/>
  <c r="K208" i="3"/>
  <c r="J208" i="3"/>
  <c r="K207" i="3"/>
  <c r="J207" i="3"/>
  <c r="K206" i="3"/>
  <c r="J206" i="3"/>
  <c r="K205" i="3"/>
  <c r="J205" i="3"/>
  <c r="K204" i="3"/>
  <c r="J204" i="3"/>
  <c r="K203" i="3"/>
  <c r="J203" i="3"/>
  <c r="K202" i="3"/>
  <c r="J202" i="3"/>
  <c r="K201" i="3"/>
  <c r="J201" i="3"/>
  <c r="K200" i="3"/>
  <c r="J200" i="3"/>
  <c r="I200" i="3"/>
  <c r="K199" i="3"/>
  <c r="J199" i="3"/>
  <c r="K198" i="3"/>
  <c r="J198" i="3"/>
  <c r="K197" i="3"/>
  <c r="J197" i="3"/>
  <c r="I197" i="3"/>
  <c r="K196" i="3"/>
  <c r="J196" i="3"/>
  <c r="I196" i="3"/>
  <c r="K195" i="3"/>
  <c r="J195" i="3"/>
  <c r="I195" i="3"/>
  <c r="K194" i="3"/>
  <c r="J194" i="3"/>
  <c r="I194" i="3"/>
  <c r="K193" i="3"/>
  <c r="J193" i="3"/>
  <c r="I193" i="3"/>
  <c r="K192" i="3"/>
  <c r="J192" i="3"/>
  <c r="I192" i="3"/>
  <c r="K191" i="3"/>
  <c r="J191" i="3"/>
  <c r="I191" i="3"/>
  <c r="K190" i="3"/>
  <c r="J190" i="3"/>
  <c r="I190" i="3"/>
  <c r="K189" i="3"/>
  <c r="J189" i="3"/>
  <c r="I189" i="3"/>
  <c r="K188" i="3"/>
  <c r="J188" i="3"/>
  <c r="I188" i="3"/>
  <c r="K187" i="3"/>
  <c r="J187" i="3"/>
  <c r="I187" i="3"/>
  <c r="K186" i="3"/>
  <c r="J186" i="3"/>
  <c r="I186" i="3"/>
  <c r="K185" i="3"/>
  <c r="J185" i="3"/>
  <c r="I185" i="3"/>
  <c r="K184" i="3"/>
  <c r="J184" i="3"/>
  <c r="I184" i="3"/>
  <c r="K183" i="3"/>
  <c r="J183" i="3"/>
  <c r="I183" i="3"/>
  <c r="K182" i="3"/>
  <c r="J182" i="3"/>
  <c r="I182" i="3"/>
  <c r="K181" i="3"/>
  <c r="J181" i="3"/>
  <c r="I181" i="3"/>
  <c r="K180" i="3"/>
  <c r="J180" i="3"/>
  <c r="I180" i="3"/>
  <c r="K179" i="3"/>
  <c r="J179" i="3"/>
  <c r="I179" i="3"/>
  <c r="K178" i="3"/>
  <c r="J178" i="3"/>
  <c r="I178" i="3"/>
  <c r="K177" i="3"/>
  <c r="J177" i="3"/>
  <c r="I177" i="3"/>
  <c r="K176" i="3"/>
  <c r="J176" i="3"/>
  <c r="I176" i="3"/>
  <c r="K175" i="3"/>
  <c r="J175" i="3"/>
  <c r="I175" i="3"/>
  <c r="K174" i="3"/>
  <c r="J174" i="3"/>
  <c r="I174" i="3"/>
  <c r="K173" i="3"/>
  <c r="J173" i="3"/>
  <c r="I173" i="3"/>
  <c r="K172" i="3"/>
  <c r="J172" i="3"/>
  <c r="I172" i="3"/>
  <c r="K171" i="3"/>
  <c r="J171" i="3"/>
  <c r="I171" i="3"/>
  <c r="K170" i="3"/>
  <c r="J170" i="3"/>
  <c r="I170" i="3"/>
  <c r="K169" i="3"/>
  <c r="J169" i="3"/>
  <c r="I169" i="3"/>
  <c r="K168" i="3"/>
  <c r="J168" i="3"/>
  <c r="I168" i="3"/>
  <c r="K167" i="3"/>
  <c r="J167" i="3"/>
  <c r="I167" i="3"/>
  <c r="K166" i="3"/>
  <c r="J166" i="3"/>
  <c r="I166" i="3"/>
  <c r="K165" i="3"/>
  <c r="J165" i="3"/>
  <c r="I165" i="3"/>
  <c r="K164" i="3"/>
  <c r="J164" i="3"/>
  <c r="I164" i="3"/>
  <c r="K163" i="3"/>
  <c r="J163" i="3"/>
  <c r="I163" i="3"/>
  <c r="K162" i="3"/>
  <c r="J162" i="3"/>
  <c r="I162" i="3"/>
  <c r="K161" i="3"/>
  <c r="J161" i="3"/>
  <c r="I161" i="3"/>
  <c r="K160" i="3"/>
  <c r="J160" i="3"/>
  <c r="I160" i="3"/>
  <c r="K159" i="3"/>
  <c r="J159" i="3"/>
  <c r="I159" i="3"/>
  <c r="K158" i="3"/>
  <c r="J158" i="3"/>
  <c r="K157" i="3"/>
  <c r="J157" i="3"/>
  <c r="I157" i="3"/>
  <c r="K156" i="3"/>
  <c r="J156" i="3"/>
  <c r="I156" i="3"/>
  <c r="K155" i="3"/>
  <c r="J155" i="3"/>
  <c r="I155" i="3"/>
  <c r="K154" i="3"/>
  <c r="J154" i="3"/>
  <c r="I154" i="3"/>
  <c r="K153" i="3"/>
  <c r="J153" i="3"/>
  <c r="I153" i="3"/>
  <c r="K152" i="3"/>
  <c r="J152" i="3"/>
  <c r="I152" i="3"/>
  <c r="K151" i="3"/>
  <c r="J151" i="3"/>
  <c r="I151" i="3"/>
  <c r="K139" i="3"/>
  <c r="J139" i="3"/>
  <c r="K138" i="3"/>
  <c r="J138" i="3"/>
  <c r="K137" i="3"/>
  <c r="J137" i="3"/>
  <c r="K136" i="3"/>
  <c r="J136" i="3"/>
  <c r="K135" i="3"/>
  <c r="J135" i="3"/>
  <c r="K133" i="3"/>
  <c r="J133" i="3"/>
  <c r="I133" i="3"/>
  <c r="J53" i="3"/>
  <c r="K52" i="3"/>
  <c r="J52" i="3"/>
  <c r="K51" i="3"/>
  <c r="J51" i="3"/>
  <c r="K50" i="3"/>
  <c r="J50" i="3"/>
  <c r="K49" i="3"/>
  <c r="J49" i="3"/>
  <c r="K48" i="3"/>
  <c r="J48" i="3"/>
  <c r="K47" i="3"/>
  <c r="J47" i="3"/>
  <c r="K46" i="3"/>
  <c r="J46" i="3"/>
  <c r="K45" i="3"/>
  <c r="J45" i="3"/>
  <c r="K44" i="3"/>
  <c r="J44" i="3"/>
  <c r="K43" i="3"/>
  <c r="J43" i="3"/>
  <c r="K42" i="3"/>
  <c r="J42" i="3"/>
  <c r="K41" i="3"/>
  <c r="J41" i="3"/>
  <c r="K40" i="3"/>
  <c r="J40" i="3"/>
  <c r="K39" i="3"/>
  <c r="J39" i="3"/>
  <c r="K38" i="3"/>
  <c r="J38" i="3"/>
  <c r="K37" i="3"/>
  <c r="J37" i="3"/>
  <c r="K36" i="3"/>
  <c r="J36" i="3"/>
  <c r="K35" i="3"/>
  <c r="J35" i="3"/>
  <c r="K34" i="3"/>
  <c r="J34" i="3"/>
  <c r="K33" i="3"/>
  <c r="J33" i="3"/>
  <c r="K32" i="3"/>
  <c r="J32" i="3"/>
  <c r="K31" i="3"/>
  <c r="J31" i="3"/>
  <c r="K30" i="3"/>
  <c r="J30" i="3"/>
  <c r="K29" i="3"/>
  <c r="J29" i="3"/>
  <c r="K28" i="3"/>
  <c r="J28" i="3"/>
  <c r="K27" i="3"/>
  <c r="J27" i="3"/>
  <c r="K26" i="3"/>
  <c r="J26" i="3"/>
  <c r="K25" i="3"/>
  <c r="J25" i="3"/>
  <c r="K24" i="3"/>
  <c r="J24" i="3"/>
  <c r="K23" i="3"/>
  <c r="J23" i="3"/>
  <c r="K22" i="3"/>
  <c r="J22" i="3"/>
  <c r="K21" i="3"/>
  <c r="J21" i="3"/>
  <c r="K20" i="3"/>
  <c r="J20" i="3"/>
  <c r="K19" i="3"/>
  <c r="J19" i="3"/>
  <c r="K18" i="3"/>
  <c r="J18" i="3"/>
  <c r="K17" i="3"/>
  <c r="J17" i="3"/>
  <c r="K16" i="3"/>
  <c r="J16" i="3"/>
  <c r="K15" i="3"/>
  <c r="J15" i="3"/>
  <c r="K14" i="3"/>
  <c r="J14" i="3"/>
  <c r="K13" i="3"/>
  <c r="J13" i="3"/>
  <c r="K12" i="3"/>
  <c r="J12" i="3"/>
  <c r="K11" i="3"/>
  <c r="J11" i="3"/>
  <c r="K10" i="3"/>
  <c r="J10" i="3"/>
  <c r="K9" i="3"/>
  <c r="J9" i="3"/>
  <c r="K8" i="3"/>
  <c r="J8" i="3"/>
  <c r="K7" i="3"/>
  <c r="J7" i="3"/>
  <c r="K6" i="3"/>
  <c r="J6" i="3"/>
  <c r="K5" i="3"/>
  <c r="J5" i="3"/>
  <c r="K4" i="3"/>
  <c r="J4" i="3"/>
  <c r="K3" i="3"/>
  <c r="J3" i="3"/>
  <c r="K2" i="3"/>
  <c r="J2" i="3"/>
  <c r="C327" i="6"/>
  <c r="I327" i="6"/>
  <c r="J327" i="6"/>
  <c r="I328" i="6"/>
  <c r="J328" i="6"/>
  <c r="I329" i="6"/>
  <c r="J329" i="6"/>
  <c r="K329" i="6"/>
  <c r="C330" i="6"/>
  <c r="I330" i="6"/>
  <c r="J330" i="6"/>
  <c r="K330" i="6"/>
  <c r="I363" i="2"/>
  <c r="J363" i="2"/>
  <c r="I364" i="2"/>
  <c r="J364" i="2"/>
  <c r="I365" i="2"/>
  <c r="J365" i="2"/>
  <c r="I366" i="2"/>
  <c r="J366" i="2"/>
  <c r="I367" i="2"/>
  <c r="J367" i="2"/>
  <c r="I368" i="2"/>
  <c r="J368" i="2"/>
  <c r="I369" i="2"/>
  <c r="J369" i="2"/>
  <c r="I370" i="2"/>
  <c r="J370" i="2"/>
  <c r="I371" i="2"/>
  <c r="J371" i="2"/>
  <c r="I372" i="2"/>
  <c r="J372" i="2"/>
  <c r="I373" i="2"/>
  <c r="J373" i="2"/>
  <c r="I374" i="2"/>
  <c r="J374" i="2"/>
  <c r="I375" i="2"/>
  <c r="J375" i="2"/>
  <c r="I376" i="2"/>
  <c r="J376" i="2"/>
  <c r="I377" i="2"/>
  <c r="J377" i="2"/>
  <c r="I378" i="2"/>
  <c r="J378" i="2"/>
  <c r="I379" i="2"/>
  <c r="J379" i="2"/>
  <c r="I380" i="2"/>
  <c r="J380" i="2"/>
  <c r="C381" i="2"/>
  <c r="I381" i="2"/>
  <c r="J381" i="2"/>
  <c r="I382" i="2"/>
  <c r="J382" i="2"/>
  <c r="I383" i="2"/>
  <c r="J383" i="2"/>
  <c r="I384" i="2"/>
  <c r="J384" i="2"/>
  <c r="I385" i="2"/>
  <c r="J385" i="2"/>
  <c r="C386" i="2"/>
  <c r="I386" i="2"/>
  <c r="J386" i="2"/>
  <c r="C387" i="2"/>
  <c r="I387" i="2"/>
  <c r="J387" i="2"/>
  <c r="C388" i="2"/>
  <c r="I388" i="2"/>
  <c r="J388" i="2"/>
  <c r="C389" i="2"/>
  <c r="I389" i="2"/>
  <c r="J389" i="2"/>
  <c r="I390" i="2"/>
  <c r="J390" i="2"/>
  <c r="C391" i="2"/>
  <c r="I391" i="2"/>
  <c r="J391" i="2"/>
  <c r="C392" i="2"/>
  <c r="I392" i="2"/>
  <c r="J392" i="2"/>
  <c r="I393" i="2"/>
  <c r="J393" i="2"/>
  <c r="I394" i="2"/>
  <c r="J394" i="2"/>
  <c r="C395" i="2"/>
  <c r="I395" i="2"/>
  <c r="J395" i="2"/>
  <c r="C396" i="2"/>
  <c r="I396" i="2"/>
  <c r="J396" i="2"/>
  <c r="C397" i="2"/>
  <c r="I397" i="2"/>
  <c r="J397" i="2"/>
  <c r="C398" i="2"/>
  <c r="I398" i="2"/>
  <c r="J398" i="2"/>
  <c r="I399" i="2"/>
  <c r="J399" i="2"/>
  <c r="C400" i="2"/>
  <c r="I400" i="2"/>
  <c r="J400" i="2"/>
  <c r="I401" i="2"/>
  <c r="J401" i="2"/>
  <c r="I402" i="2"/>
  <c r="J402" i="2"/>
  <c r="I403" i="2"/>
  <c r="J403" i="2"/>
  <c r="I404" i="2"/>
  <c r="J404" i="2"/>
  <c r="C405" i="2"/>
  <c r="I405" i="2"/>
  <c r="J405" i="2"/>
  <c r="I406" i="2"/>
  <c r="J406" i="2"/>
  <c r="I407" i="2"/>
  <c r="J407" i="2"/>
  <c r="C408" i="2"/>
  <c r="I408" i="2"/>
  <c r="J408" i="2"/>
  <c r="I409" i="2"/>
  <c r="J409" i="2"/>
  <c r="C410" i="2"/>
  <c r="I410" i="2"/>
  <c r="J410" i="2"/>
  <c r="C411" i="2"/>
  <c r="I411" i="2"/>
  <c r="J411" i="2"/>
  <c r="C412" i="2"/>
  <c r="I412" i="2"/>
  <c r="J412" i="2"/>
  <c r="C413" i="2"/>
  <c r="I413" i="2"/>
  <c r="J413" i="2"/>
  <c r="C414" i="2"/>
  <c r="I414" i="2"/>
  <c r="J414" i="2"/>
  <c r="C415" i="2"/>
  <c r="I415" i="2"/>
  <c r="J415" i="2"/>
  <c r="C416" i="2"/>
  <c r="I416" i="2"/>
  <c r="J416" i="2"/>
  <c r="I417" i="2"/>
  <c r="J417" i="2"/>
  <c r="I418" i="2"/>
  <c r="J418" i="2"/>
  <c r="J419" i="2"/>
  <c r="I429" i="2"/>
  <c r="J429" i="2"/>
  <c r="I420" i="2"/>
  <c r="I421" i="2"/>
  <c r="J421" i="2"/>
  <c r="I422" i="2"/>
  <c r="J422" i="2"/>
  <c r="I423" i="2"/>
  <c r="J423" i="2"/>
  <c r="I424" i="2"/>
  <c r="I425" i="2"/>
  <c r="J425" i="2"/>
  <c r="J697" i="2"/>
  <c r="I698" i="2"/>
  <c r="I699" i="2"/>
  <c r="J699" i="2"/>
  <c r="I700" i="2"/>
  <c r="J700" i="2"/>
  <c r="I701" i="2"/>
  <c r="J701" i="2"/>
  <c r="I702" i="2"/>
  <c r="J702" i="2"/>
  <c r="C703" i="2"/>
  <c r="I703" i="2"/>
  <c r="J703" i="2"/>
  <c r="C704" i="2"/>
  <c r="I704" i="2"/>
  <c r="J704" i="2"/>
  <c r="C705" i="2"/>
  <c r="I705" i="2"/>
  <c r="J705" i="2"/>
  <c r="I706" i="2"/>
  <c r="J706" i="2"/>
  <c r="I707" i="2"/>
  <c r="J707" i="2"/>
  <c r="I708" i="2"/>
  <c r="J708" i="2"/>
  <c r="C709" i="2"/>
  <c r="I709" i="2"/>
  <c r="J709" i="2"/>
  <c r="C710" i="2"/>
  <c r="I710" i="2"/>
  <c r="J710" i="2"/>
  <c r="C711" i="2"/>
  <c r="I711" i="2"/>
  <c r="J711" i="2"/>
  <c r="C712" i="2"/>
  <c r="I712" i="2"/>
  <c r="J712" i="2"/>
  <c r="C713" i="2"/>
  <c r="I713" i="2"/>
  <c r="J713" i="2"/>
  <c r="C714" i="2"/>
  <c r="I714" i="2"/>
  <c r="J714" i="2"/>
  <c r="I715" i="2"/>
  <c r="J715" i="2"/>
  <c r="C716" i="2"/>
  <c r="I716" i="2"/>
  <c r="J716" i="2"/>
  <c r="C717" i="2"/>
  <c r="I717" i="2"/>
  <c r="I718" i="2"/>
  <c r="J718" i="2"/>
  <c r="C719" i="2"/>
  <c r="I719" i="2"/>
  <c r="J719" i="2"/>
  <c r="I720" i="2"/>
  <c r="J720" i="2"/>
  <c r="I721" i="2"/>
  <c r="J721" i="2"/>
  <c r="I722" i="2"/>
  <c r="J722" i="2"/>
  <c r="I723" i="2"/>
  <c r="J723" i="2"/>
  <c r="C724" i="2"/>
  <c r="I724" i="2"/>
  <c r="J724" i="2"/>
  <c r="C725" i="2"/>
  <c r="I725" i="2"/>
  <c r="J725" i="2"/>
  <c r="I726" i="2"/>
  <c r="J726" i="2"/>
  <c r="I727" i="2"/>
  <c r="J727" i="2"/>
  <c r="I728" i="2"/>
  <c r="J728" i="2"/>
  <c r="I729" i="2"/>
  <c r="J729" i="2"/>
  <c r="I730" i="2"/>
  <c r="J730" i="2"/>
  <c r="I731" i="2"/>
  <c r="J731" i="2"/>
  <c r="I732" i="2"/>
  <c r="J732" i="2"/>
  <c r="I431" i="2"/>
  <c r="I432" i="2"/>
  <c r="I433" i="2"/>
  <c r="I434" i="2"/>
  <c r="I435" i="2"/>
  <c r="I436" i="2"/>
  <c r="I437" i="2"/>
  <c r="I438" i="2"/>
  <c r="I439" i="2"/>
  <c r="I440" i="2"/>
  <c r="I441" i="2"/>
  <c r="I442" i="2"/>
  <c r="I443" i="2"/>
  <c r="I444" i="2"/>
  <c r="I445" i="2"/>
  <c r="I446" i="2"/>
  <c r="I447" i="2"/>
  <c r="I448" i="2"/>
  <c r="I449" i="2"/>
  <c r="I450" i="2"/>
  <c r="I451" i="2"/>
  <c r="I452" i="2"/>
  <c r="I453" i="2"/>
  <c r="I454" i="2"/>
  <c r="I455" i="2"/>
  <c r="I456" i="2"/>
  <c r="I457" i="2"/>
  <c r="I458" i="2"/>
  <c r="I459" i="2"/>
  <c r="I460" i="2"/>
  <c r="I461" i="2"/>
  <c r="I462" i="2"/>
  <c r="I463" i="2"/>
  <c r="I464" i="2"/>
  <c r="C465" i="2"/>
  <c r="I465" i="2"/>
  <c r="C466" i="2"/>
  <c r="I466" i="2"/>
  <c r="C467" i="2"/>
  <c r="I467" i="2"/>
  <c r="C468" i="2"/>
  <c r="I468" i="2"/>
  <c r="C469" i="2"/>
  <c r="I469" i="2"/>
  <c r="C470" i="2"/>
  <c r="I470" i="2"/>
  <c r="C471" i="2"/>
  <c r="I471" i="2"/>
  <c r="I472" i="2"/>
  <c r="I473" i="2"/>
  <c r="I474" i="2"/>
  <c r="I475" i="2"/>
  <c r="I476" i="2"/>
  <c r="C477" i="2"/>
  <c r="I477" i="2"/>
  <c r="I478" i="2"/>
  <c r="I479" i="2"/>
  <c r="I480" i="2"/>
  <c r="C481" i="2"/>
  <c r="I481" i="2"/>
  <c r="C482" i="2"/>
  <c r="I482" i="2"/>
  <c r="I483" i="2"/>
  <c r="K483" i="2"/>
  <c r="C484" i="2"/>
  <c r="I484" i="2"/>
  <c r="K484" i="2"/>
  <c r="I485" i="2"/>
  <c r="K485" i="2"/>
  <c r="I486" i="2"/>
  <c r="K486" i="2"/>
  <c r="I487" i="2"/>
  <c r="K487" i="2"/>
  <c r="C488" i="2"/>
  <c r="I488" i="2"/>
  <c r="K488" i="2"/>
  <c r="I489" i="2"/>
  <c r="K489" i="2"/>
  <c r="C490" i="2"/>
  <c r="I490" i="2"/>
  <c r="K490" i="2"/>
  <c r="I491" i="2"/>
  <c r="K491" i="2"/>
  <c r="I492" i="2"/>
  <c r="K492" i="2"/>
  <c r="C493" i="2"/>
  <c r="I493" i="2"/>
  <c r="K493" i="2"/>
  <c r="C494" i="2"/>
  <c r="I494" i="2"/>
  <c r="K494" i="2"/>
  <c r="C495" i="2"/>
  <c r="I495" i="2"/>
  <c r="K495" i="2"/>
  <c r="I496" i="2"/>
  <c r="K496" i="2"/>
  <c r="C497" i="2"/>
  <c r="I497" i="2"/>
  <c r="K497" i="2"/>
  <c r="I498" i="2"/>
  <c r="K498" i="2"/>
  <c r="I499" i="2"/>
  <c r="K499" i="2"/>
  <c r="C500" i="2"/>
  <c r="I500" i="2"/>
  <c r="K500" i="2"/>
  <c r="C501" i="2"/>
  <c r="I501" i="2"/>
  <c r="K501" i="2"/>
  <c r="I502" i="2"/>
  <c r="K502" i="2"/>
  <c r="I503" i="2"/>
  <c r="K503" i="2"/>
  <c r="C504" i="2"/>
  <c r="I504" i="2"/>
  <c r="K504" i="2"/>
  <c r="C505" i="2"/>
  <c r="I505" i="2"/>
  <c r="K505" i="2"/>
  <c r="C506" i="2"/>
  <c r="I506" i="2"/>
  <c r="K506" i="2"/>
  <c r="C507" i="2"/>
  <c r="I507" i="2"/>
  <c r="K507" i="2"/>
  <c r="C508" i="2"/>
  <c r="I508" i="2"/>
  <c r="K508" i="2"/>
  <c r="C509" i="2"/>
  <c r="I509" i="2"/>
  <c r="K509" i="2"/>
  <c r="C510" i="2"/>
  <c r="I510" i="2"/>
  <c r="K510" i="2"/>
  <c r="C511" i="2"/>
  <c r="I511" i="2"/>
  <c r="K511" i="2"/>
  <c r="I512" i="2"/>
  <c r="K512" i="2"/>
  <c r="I513" i="2"/>
  <c r="K513" i="2"/>
  <c r="C514" i="2"/>
  <c r="I514" i="2"/>
  <c r="K514" i="2"/>
  <c r="C515" i="2"/>
  <c r="I515" i="2"/>
  <c r="K515" i="2"/>
  <c r="C516" i="2"/>
  <c r="I516" i="2"/>
  <c r="K516" i="2"/>
  <c r="C517" i="2"/>
  <c r="I517" i="2"/>
  <c r="K517" i="2"/>
  <c r="C518" i="2"/>
  <c r="I518" i="2"/>
  <c r="C519" i="2"/>
  <c r="I519" i="2"/>
  <c r="K519" i="2"/>
  <c r="C520" i="2"/>
  <c r="I520" i="2"/>
  <c r="K520" i="2"/>
  <c r="C521" i="2"/>
  <c r="I521" i="2"/>
  <c r="K521" i="2"/>
  <c r="C522" i="2"/>
  <c r="I522" i="2"/>
  <c r="K522" i="2"/>
  <c r="C523" i="2"/>
  <c r="I523" i="2"/>
  <c r="K523" i="2"/>
  <c r="I524" i="2"/>
  <c r="K524" i="2"/>
  <c r="I525" i="2"/>
  <c r="K525" i="2"/>
  <c r="I526" i="2"/>
  <c r="K526" i="2"/>
  <c r="K527" i="2"/>
  <c r="I528" i="2"/>
  <c r="K528" i="2"/>
  <c r="I529" i="2"/>
  <c r="K529" i="2"/>
  <c r="I530" i="2"/>
  <c r="K530" i="2"/>
  <c r="C531" i="2"/>
  <c r="I531" i="2"/>
  <c r="K531" i="2"/>
  <c r="I532" i="2"/>
  <c r="K532" i="2"/>
  <c r="C533" i="2"/>
  <c r="I533" i="2"/>
  <c r="K533" i="2"/>
  <c r="I534" i="2"/>
  <c r="K534" i="2"/>
  <c r="C535" i="2"/>
  <c r="I535" i="2"/>
  <c r="K535" i="2"/>
  <c r="I536" i="2"/>
  <c r="K536" i="2"/>
  <c r="C537" i="2"/>
  <c r="I537" i="2"/>
  <c r="K537" i="2"/>
  <c r="C538" i="2"/>
  <c r="I538" i="2"/>
  <c r="K538" i="2"/>
  <c r="C539" i="2"/>
  <c r="I539" i="2"/>
  <c r="K539" i="2"/>
  <c r="C540" i="2"/>
  <c r="I540" i="2"/>
  <c r="K540" i="2"/>
  <c r="I541" i="2"/>
  <c r="K541" i="2"/>
  <c r="I542" i="2"/>
  <c r="K542" i="2"/>
  <c r="I543" i="2"/>
  <c r="K543" i="2"/>
  <c r="I544" i="2"/>
  <c r="K544" i="2"/>
  <c r="I545" i="2"/>
  <c r="K545" i="2"/>
  <c r="I546" i="2"/>
  <c r="K546" i="2"/>
  <c r="I547" i="2"/>
  <c r="K547" i="2"/>
  <c r="I548" i="2"/>
  <c r="K548" i="2"/>
  <c r="I549" i="2"/>
  <c r="K549" i="2"/>
  <c r="K550" i="2"/>
  <c r="I551" i="2"/>
  <c r="K551" i="2"/>
  <c r="I552" i="2"/>
  <c r="K552" i="2"/>
  <c r="I553" i="2"/>
  <c r="K553" i="2"/>
  <c r="I554" i="2"/>
  <c r="K554" i="2"/>
  <c r="I555" i="2"/>
  <c r="K555" i="2"/>
  <c r="K556" i="2"/>
  <c r="I557" i="2"/>
  <c r="K557" i="2"/>
  <c r="I558" i="2"/>
  <c r="K558" i="2"/>
  <c r="I559" i="2"/>
  <c r="K559" i="2"/>
  <c r="I560" i="2"/>
  <c r="K560" i="2"/>
  <c r="I561" i="2"/>
  <c r="K561" i="2"/>
  <c r="I562" i="2"/>
  <c r="K562" i="2"/>
  <c r="I563" i="2"/>
  <c r="K563" i="2"/>
  <c r="I564" i="2"/>
  <c r="K564" i="2"/>
  <c r="I565" i="2"/>
  <c r="K565" i="2"/>
  <c r="I566" i="2"/>
  <c r="K566" i="2"/>
  <c r="I567" i="2"/>
  <c r="K567" i="2"/>
  <c r="I568" i="2"/>
  <c r="K568" i="2"/>
  <c r="I569" i="2"/>
  <c r="K569" i="2"/>
  <c r="I570" i="2"/>
  <c r="K570" i="2"/>
  <c r="I571" i="2"/>
  <c r="K571" i="2"/>
  <c r="I572" i="2"/>
  <c r="K572" i="2"/>
  <c r="I573" i="2"/>
  <c r="K573" i="2"/>
  <c r="I574" i="2"/>
  <c r="K574" i="2"/>
  <c r="I575" i="2"/>
  <c r="K575" i="2"/>
  <c r="I576" i="2"/>
  <c r="K576" i="2"/>
  <c r="I577" i="2"/>
  <c r="K577" i="2"/>
  <c r="I578" i="2"/>
  <c r="K578" i="2"/>
  <c r="I579" i="2"/>
  <c r="K579" i="2"/>
  <c r="I580" i="2"/>
  <c r="K580" i="2"/>
  <c r="I581" i="2"/>
  <c r="K581" i="2"/>
  <c r="I582" i="2"/>
  <c r="K582" i="2"/>
  <c r="I583" i="2"/>
  <c r="K583" i="2"/>
  <c r="I584" i="2"/>
  <c r="K584" i="2"/>
  <c r="I585" i="2"/>
  <c r="K585" i="2"/>
  <c r="I586" i="2"/>
  <c r="K586" i="2"/>
  <c r="I587" i="2"/>
  <c r="K587" i="2"/>
  <c r="I588" i="2"/>
  <c r="K588" i="2"/>
  <c r="I589" i="2"/>
  <c r="K589" i="2"/>
  <c r="I590" i="2"/>
  <c r="K590" i="2"/>
  <c r="I591" i="2"/>
  <c r="K591" i="2"/>
  <c r="I592" i="2"/>
  <c r="K592" i="2"/>
  <c r="I593" i="2"/>
  <c r="K593" i="2"/>
  <c r="I594" i="2"/>
  <c r="K594" i="2"/>
  <c r="I595" i="2"/>
  <c r="K595" i="2"/>
  <c r="I596" i="2"/>
  <c r="K596" i="2"/>
  <c r="I597" i="2"/>
  <c r="K597" i="2"/>
  <c r="I598" i="2"/>
  <c r="K598" i="2"/>
  <c r="I599" i="2"/>
  <c r="K599" i="2"/>
  <c r="I600" i="2"/>
  <c r="K600" i="2"/>
  <c r="I601" i="2"/>
  <c r="K601" i="2"/>
  <c r="I602" i="2"/>
  <c r="J602" i="2"/>
  <c r="K602" i="2"/>
  <c r="I603" i="2"/>
  <c r="K603" i="2"/>
  <c r="I604" i="2"/>
  <c r="K604" i="2"/>
  <c r="I605" i="2"/>
  <c r="K605" i="2"/>
  <c r="I606" i="2"/>
  <c r="K606" i="2"/>
  <c r="I607" i="2"/>
  <c r="K607" i="2"/>
  <c r="I608" i="2"/>
  <c r="K608" i="2"/>
  <c r="I609" i="2"/>
  <c r="K609" i="2"/>
  <c r="I610" i="2"/>
  <c r="K610" i="2"/>
  <c r="I611" i="2"/>
  <c r="K611" i="2"/>
  <c r="I612" i="2"/>
  <c r="K612" i="2"/>
  <c r="I613" i="2"/>
  <c r="K613" i="2"/>
  <c r="I614" i="2"/>
  <c r="K614" i="2"/>
  <c r="I615" i="2"/>
  <c r="K615" i="2"/>
  <c r="I616" i="2"/>
  <c r="K616" i="2"/>
  <c r="I617" i="2"/>
  <c r="K617" i="2"/>
  <c r="I618" i="2"/>
  <c r="K618" i="2"/>
  <c r="I619" i="2"/>
  <c r="K619" i="2"/>
  <c r="I620" i="2"/>
  <c r="K620" i="2"/>
  <c r="I621" i="2"/>
  <c r="K621" i="2"/>
  <c r="I622" i="2"/>
  <c r="K622" i="2"/>
  <c r="I623" i="2"/>
  <c r="K623" i="2"/>
  <c r="K624" i="2"/>
  <c r="I625" i="2"/>
  <c r="K625" i="2"/>
  <c r="I626" i="2"/>
  <c r="K626" i="2"/>
  <c r="I627" i="2"/>
  <c r="K627" i="2"/>
  <c r="I628" i="2"/>
  <c r="K628" i="2"/>
  <c r="I629" i="2"/>
  <c r="K629" i="2"/>
  <c r="I630" i="2"/>
  <c r="I631" i="2"/>
  <c r="I632" i="2"/>
  <c r="I633" i="2"/>
  <c r="I634" i="2"/>
  <c r="I635" i="2"/>
  <c r="I636" i="2"/>
  <c r="I637" i="2"/>
  <c r="I638" i="2"/>
  <c r="I639" i="2"/>
  <c r="I640" i="2"/>
  <c r="I641" i="2"/>
  <c r="I642" i="2"/>
  <c r="I643" i="2"/>
  <c r="C644" i="2"/>
  <c r="I644" i="2"/>
  <c r="C645" i="2"/>
  <c r="I645" i="2"/>
  <c r="I646" i="2"/>
  <c r="I647" i="2"/>
  <c r="C648" i="2"/>
  <c r="I648" i="2"/>
  <c r="C649" i="2"/>
  <c r="I649" i="2"/>
  <c r="C650" i="2"/>
  <c r="I650" i="2"/>
  <c r="C651" i="2"/>
  <c r="I651" i="2"/>
  <c r="C652" i="2"/>
  <c r="I652" i="2"/>
  <c r="I653" i="2"/>
  <c r="I654" i="2"/>
  <c r="C655" i="2"/>
  <c r="I655" i="2"/>
  <c r="C656" i="2"/>
  <c r="I656" i="2"/>
  <c r="I657" i="2"/>
  <c r="I658" i="2"/>
  <c r="I659" i="2"/>
  <c r="I660" i="2"/>
  <c r="I661" i="2"/>
  <c r="I662" i="2"/>
  <c r="I663" i="2"/>
  <c r="I664" i="2"/>
  <c r="C665" i="2"/>
  <c r="I665" i="2"/>
  <c r="I666" i="2"/>
  <c r="C667" i="2"/>
  <c r="I667" i="2"/>
  <c r="C668" i="2"/>
  <c r="I668" i="2"/>
  <c r="I669" i="2"/>
  <c r="I670" i="2"/>
  <c r="I671" i="2"/>
  <c r="C672" i="2"/>
  <c r="I672" i="2"/>
  <c r="I673" i="2"/>
  <c r="K673" i="2"/>
  <c r="C674" i="2"/>
  <c r="I674" i="2"/>
  <c r="K674" i="2"/>
  <c r="C675" i="2"/>
  <c r="I675" i="2"/>
  <c r="K675" i="2"/>
  <c r="C676" i="2"/>
  <c r="I676" i="2"/>
  <c r="K676" i="2"/>
  <c r="I677" i="2"/>
  <c r="K677" i="2"/>
  <c r="I678" i="2"/>
  <c r="K678" i="2"/>
  <c r="I679" i="2"/>
  <c r="K679" i="2"/>
  <c r="C680" i="2"/>
  <c r="I680" i="2"/>
  <c r="K680" i="2"/>
  <c r="I681" i="2"/>
  <c r="K681" i="2"/>
  <c r="C682" i="2"/>
  <c r="I682" i="2"/>
  <c r="K682" i="2"/>
  <c r="I683" i="2"/>
  <c r="K683" i="2"/>
  <c r="C684" i="2"/>
  <c r="I684" i="2"/>
  <c r="K684" i="2"/>
  <c r="I685" i="2"/>
  <c r="K685" i="2"/>
  <c r="C686" i="2"/>
  <c r="I686" i="2"/>
  <c r="K686" i="2"/>
  <c r="C687" i="2"/>
  <c r="I687" i="2"/>
  <c r="K687" i="2"/>
  <c r="C688" i="2"/>
  <c r="I688" i="2"/>
  <c r="K688" i="2"/>
  <c r="C689" i="2"/>
  <c r="I689" i="2"/>
  <c r="K689" i="2"/>
  <c r="C690" i="2"/>
  <c r="I690" i="2"/>
  <c r="K690" i="2"/>
  <c r="I691" i="2"/>
  <c r="K691" i="2"/>
  <c r="I692" i="2"/>
  <c r="K692" i="2"/>
  <c r="I693" i="2"/>
  <c r="K693" i="2"/>
  <c r="I694" i="2"/>
  <c r="K694" i="2"/>
  <c r="I695" i="2"/>
  <c r="K695" i="2"/>
  <c r="I696" i="2"/>
  <c r="K696" i="2"/>
  <c r="J362" i="2"/>
  <c r="I362" i="2"/>
  <c r="J361" i="2"/>
  <c r="I361" i="2"/>
  <c r="J360" i="2"/>
  <c r="I360" i="2"/>
  <c r="J359" i="2"/>
  <c r="I359" i="2"/>
  <c r="J358" i="2"/>
  <c r="I358" i="2"/>
  <c r="J357" i="2"/>
  <c r="I357" i="2"/>
  <c r="J356" i="2"/>
  <c r="I356" i="2"/>
  <c r="J355" i="2"/>
  <c r="I355" i="2"/>
  <c r="J354" i="2"/>
  <c r="I354" i="2"/>
  <c r="J353" i="2"/>
  <c r="I353" i="2"/>
  <c r="J352" i="2"/>
  <c r="I352" i="2"/>
  <c r="J351" i="2"/>
  <c r="I351" i="2"/>
  <c r="J350" i="2"/>
  <c r="I350" i="2"/>
  <c r="J349" i="2"/>
  <c r="I349" i="2"/>
  <c r="J348" i="2"/>
  <c r="I348" i="2"/>
  <c r="J347" i="2"/>
  <c r="I347" i="2"/>
  <c r="J346" i="2"/>
  <c r="I346" i="2"/>
  <c r="J345" i="2"/>
  <c r="I345" i="2"/>
  <c r="J344" i="2"/>
  <c r="I344" i="2"/>
  <c r="J343" i="2"/>
  <c r="I343" i="2"/>
  <c r="J342" i="2"/>
  <c r="I342" i="2"/>
  <c r="J341" i="2"/>
  <c r="I341" i="2"/>
  <c r="J340" i="2"/>
  <c r="I340" i="2"/>
  <c r="J339" i="2"/>
  <c r="I339" i="2"/>
  <c r="J338" i="2"/>
  <c r="I338" i="2"/>
  <c r="J337" i="2"/>
  <c r="I337" i="2"/>
  <c r="J336" i="2"/>
  <c r="I336" i="2"/>
  <c r="J335" i="2"/>
  <c r="I335" i="2"/>
  <c r="J334" i="2"/>
  <c r="I334" i="2"/>
  <c r="J333" i="2"/>
  <c r="I333" i="2"/>
  <c r="J332" i="2"/>
  <c r="I332" i="2"/>
  <c r="J331" i="2"/>
  <c r="I331" i="2"/>
  <c r="J330" i="2"/>
  <c r="I330" i="2"/>
  <c r="J329" i="2"/>
  <c r="I329" i="2"/>
  <c r="J328" i="2"/>
  <c r="I328" i="2"/>
  <c r="J327" i="2"/>
  <c r="I327" i="2"/>
  <c r="J326" i="2"/>
  <c r="I326" i="2"/>
  <c r="J325" i="2"/>
  <c r="I325" i="2"/>
  <c r="J324" i="2"/>
  <c r="I324" i="2"/>
  <c r="J323" i="2"/>
  <c r="I323" i="2"/>
  <c r="J322" i="2"/>
  <c r="I322" i="2"/>
  <c r="J321" i="2"/>
  <c r="I321" i="2"/>
  <c r="J320" i="2"/>
  <c r="I320" i="2"/>
  <c r="J319" i="2"/>
  <c r="I319" i="2"/>
  <c r="J318" i="2"/>
  <c r="I318" i="2"/>
  <c r="J317" i="2"/>
  <c r="I317" i="2"/>
  <c r="J316" i="2"/>
  <c r="I316" i="2"/>
  <c r="J315" i="2"/>
  <c r="I315" i="2"/>
  <c r="J314" i="2"/>
  <c r="I314" i="2"/>
  <c r="J313" i="2"/>
  <c r="I313" i="2"/>
  <c r="J312" i="2"/>
  <c r="I312" i="2"/>
  <c r="J311" i="2"/>
  <c r="I311" i="2"/>
  <c r="J310" i="2"/>
  <c r="I310" i="2"/>
  <c r="J309" i="2"/>
  <c r="I309" i="2"/>
  <c r="J308" i="2"/>
  <c r="I308" i="2"/>
  <c r="J307" i="2"/>
  <c r="I307" i="2"/>
  <c r="J306" i="2"/>
  <c r="I306" i="2"/>
  <c r="J305" i="2"/>
  <c r="I305" i="2"/>
  <c r="J304" i="2"/>
  <c r="I304" i="2"/>
  <c r="J303" i="2"/>
  <c r="I303" i="2"/>
  <c r="J302" i="2"/>
  <c r="I302" i="2"/>
  <c r="J301" i="2"/>
  <c r="I301" i="2"/>
  <c r="J300" i="2"/>
  <c r="I300" i="2"/>
  <c r="J299" i="2"/>
  <c r="I299" i="2"/>
  <c r="J298" i="2"/>
  <c r="I298" i="2"/>
  <c r="J297" i="2"/>
  <c r="I297" i="2"/>
  <c r="J296" i="2"/>
  <c r="I296" i="2"/>
  <c r="J295" i="2"/>
  <c r="I295" i="2"/>
  <c r="J294" i="2"/>
  <c r="I294" i="2"/>
  <c r="J293" i="2"/>
  <c r="I293" i="2"/>
  <c r="J292" i="2"/>
  <c r="I292" i="2"/>
  <c r="J291" i="2"/>
  <c r="I291" i="2"/>
  <c r="J290" i="2"/>
  <c r="I290" i="2"/>
  <c r="J289" i="2"/>
  <c r="I289" i="2"/>
  <c r="J288" i="2"/>
  <c r="I288" i="2"/>
  <c r="J287" i="2"/>
  <c r="I287" i="2"/>
  <c r="J286" i="2"/>
  <c r="I286" i="2"/>
  <c r="J285" i="2"/>
  <c r="I285" i="2"/>
  <c r="J284" i="2"/>
  <c r="I284" i="2"/>
  <c r="J283" i="2"/>
  <c r="I283" i="2"/>
  <c r="J282" i="2"/>
  <c r="I282" i="2"/>
  <c r="J281" i="2"/>
  <c r="I281" i="2"/>
  <c r="J280" i="2"/>
  <c r="I280" i="2"/>
  <c r="J279" i="2"/>
  <c r="I279" i="2"/>
  <c r="J278" i="2"/>
  <c r="I278" i="2"/>
  <c r="J277" i="2"/>
  <c r="I277" i="2"/>
  <c r="J276" i="2"/>
  <c r="I276" i="2"/>
  <c r="J275" i="2"/>
  <c r="I275" i="2"/>
  <c r="J274" i="2"/>
  <c r="I274" i="2"/>
  <c r="J273" i="2"/>
  <c r="I273" i="2"/>
  <c r="J272" i="2"/>
  <c r="I272" i="2"/>
  <c r="J271" i="2"/>
  <c r="I271" i="2"/>
  <c r="J270" i="2"/>
  <c r="I270" i="2"/>
  <c r="J269" i="2"/>
  <c r="I269" i="2"/>
  <c r="J268" i="2"/>
  <c r="I268" i="2"/>
  <c r="J267" i="2"/>
  <c r="I267" i="2"/>
  <c r="J266" i="2"/>
  <c r="I266" i="2"/>
  <c r="J265" i="2"/>
  <c r="I265" i="2"/>
  <c r="J264" i="2"/>
  <c r="I264" i="2"/>
  <c r="J263" i="2"/>
  <c r="I263" i="2"/>
  <c r="J262" i="2"/>
  <c r="I262" i="2"/>
  <c r="J261" i="2"/>
  <c r="I261" i="2"/>
  <c r="J260" i="2"/>
  <c r="I260" i="2"/>
  <c r="J259" i="2"/>
  <c r="I259" i="2"/>
  <c r="J258" i="2"/>
  <c r="I258" i="2"/>
  <c r="J257" i="2"/>
  <c r="I257" i="2"/>
  <c r="J256" i="2"/>
  <c r="I256" i="2"/>
  <c r="J255" i="2"/>
  <c r="I255" i="2"/>
  <c r="J254" i="2"/>
  <c r="I254" i="2"/>
  <c r="J253" i="2"/>
  <c r="I253" i="2"/>
  <c r="J252" i="2"/>
  <c r="I252" i="2"/>
  <c r="J251" i="2"/>
  <c r="I251" i="2"/>
  <c r="J250" i="2"/>
  <c r="I250" i="2"/>
  <c r="J249" i="2"/>
  <c r="I249" i="2"/>
  <c r="J248" i="2"/>
  <c r="I248" i="2"/>
  <c r="J247" i="2"/>
  <c r="I247" i="2"/>
  <c r="J246" i="2"/>
  <c r="I246" i="2"/>
  <c r="J245" i="2"/>
  <c r="I245" i="2"/>
  <c r="J244" i="2"/>
  <c r="I244" i="2"/>
  <c r="J243" i="2"/>
  <c r="I243" i="2"/>
  <c r="J242" i="2"/>
  <c r="I242" i="2"/>
  <c r="J241" i="2"/>
  <c r="I241" i="2"/>
  <c r="J240" i="2"/>
  <c r="I240" i="2"/>
  <c r="J239" i="2"/>
  <c r="I239" i="2"/>
  <c r="J238" i="2"/>
  <c r="I238" i="2"/>
  <c r="J237" i="2"/>
  <c r="I237" i="2"/>
  <c r="J236" i="2"/>
  <c r="I236" i="2"/>
  <c r="J235" i="2"/>
  <c r="I235" i="2"/>
  <c r="J234" i="2"/>
  <c r="I234" i="2"/>
  <c r="J233" i="2"/>
  <c r="I233" i="2"/>
  <c r="J232" i="2"/>
  <c r="I232" i="2"/>
  <c r="J231" i="2"/>
  <c r="I231" i="2"/>
  <c r="J230" i="2"/>
  <c r="I230" i="2"/>
  <c r="J229" i="2"/>
  <c r="I229" i="2"/>
  <c r="J228" i="2"/>
  <c r="I228" i="2"/>
  <c r="J227" i="2"/>
  <c r="I227" i="2"/>
  <c r="J226" i="2"/>
  <c r="I226" i="2"/>
  <c r="J225" i="2"/>
  <c r="I225" i="2"/>
  <c r="J224" i="2"/>
  <c r="I224" i="2"/>
  <c r="J223" i="2"/>
  <c r="I223" i="2"/>
  <c r="J222" i="2"/>
  <c r="I222" i="2"/>
  <c r="J221" i="2"/>
  <c r="I221" i="2"/>
  <c r="J220" i="2"/>
  <c r="I220" i="2"/>
  <c r="J219" i="2"/>
  <c r="I219" i="2"/>
  <c r="J218" i="2"/>
  <c r="I218" i="2"/>
  <c r="J217" i="2"/>
  <c r="I217" i="2"/>
  <c r="J216" i="2"/>
  <c r="I216" i="2"/>
  <c r="J215" i="2"/>
  <c r="I215" i="2"/>
  <c r="J214" i="2"/>
  <c r="I214" i="2"/>
  <c r="J213" i="2"/>
  <c r="I213" i="2"/>
  <c r="J212" i="2"/>
  <c r="I212" i="2"/>
  <c r="J211" i="2"/>
  <c r="I211" i="2"/>
  <c r="J210" i="2"/>
  <c r="I210" i="2"/>
  <c r="J209" i="2"/>
  <c r="I209" i="2"/>
  <c r="J208" i="2"/>
  <c r="I208" i="2"/>
  <c r="J207" i="2"/>
  <c r="I207" i="2"/>
  <c r="J206" i="2"/>
  <c r="I206" i="2"/>
  <c r="J205" i="2"/>
  <c r="I205" i="2"/>
  <c r="J204" i="2"/>
  <c r="I204" i="2"/>
  <c r="J203" i="2"/>
  <c r="I203" i="2"/>
  <c r="J202" i="2"/>
  <c r="I202" i="2"/>
  <c r="J201" i="2"/>
  <c r="I201" i="2"/>
  <c r="J200" i="2"/>
  <c r="I200" i="2"/>
  <c r="J199" i="2"/>
  <c r="I199" i="2"/>
  <c r="J198" i="2"/>
  <c r="I198" i="2"/>
  <c r="J197" i="2"/>
  <c r="I197" i="2"/>
  <c r="J196" i="2"/>
  <c r="I196" i="2"/>
  <c r="J195" i="2"/>
  <c r="I195" i="2"/>
  <c r="J194" i="2"/>
  <c r="I194" i="2"/>
  <c r="J193" i="2"/>
  <c r="I193" i="2"/>
  <c r="J192" i="2"/>
  <c r="I192" i="2"/>
  <c r="J191" i="2"/>
  <c r="I191" i="2"/>
  <c r="J190" i="2"/>
  <c r="I190" i="2"/>
  <c r="J189" i="2"/>
  <c r="I189" i="2"/>
  <c r="J188" i="2"/>
  <c r="I188" i="2"/>
  <c r="J187" i="2"/>
  <c r="I187" i="2"/>
  <c r="J186" i="2"/>
  <c r="I186" i="2"/>
  <c r="J185" i="2"/>
  <c r="I185" i="2"/>
  <c r="J184" i="2"/>
  <c r="I184" i="2"/>
  <c r="J183" i="2"/>
  <c r="I183" i="2"/>
  <c r="J182" i="2"/>
  <c r="I182" i="2"/>
  <c r="J181" i="2"/>
  <c r="I181" i="2"/>
  <c r="J180" i="2"/>
  <c r="I180" i="2"/>
  <c r="J179" i="2"/>
  <c r="I179" i="2"/>
  <c r="J178" i="2"/>
  <c r="I178" i="2"/>
  <c r="J177" i="2"/>
  <c r="I177" i="2"/>
  <c r="J176" i="2"/>
  <c r="I176" i="2"/>
  <c r="J175" i="2"/>
  <c r="I175" i="2"/>
  <c r="J174" i="2"/>
  <c r="I174" i="2"/>
  <c r="J173" i="2"/>
  <c r="I173" i="2"/>
  <c r="J172" i="2"/>
  <c r="I172" i="2"/>
  <c r="J171" i="2"/>
  <c r="I171" i="2"/>
  <c r="J170" i="2"/>
  <c r="I170" i="2"/>
  <c r="J169" i="2"/>
  <c r="I169" i="2"/>
  <c r="J168" i="2"/>
  <c r="I168" i="2"/>
  <c r="J167" i="2"/>
  <c r="I167" i="2"/>
  <c r="J166" i="2"/>
  <c r="I166" i="2"/>
  <c r="J165" i="2"/>
  <c r="I165" i="2"/>
  <c r="J164" i="2"/>
  <c r="I164" i="2"/>
  <c r="J163" i="2"/>
  <c r="I163" i="2"/>
  <c r="J162" i="2"/>
  <c r="I162" i="2"/>
  <c r="J161" i="2"/>
  <c r="I161" i="2"/>
  <c r="J160" i="2"/>
  <c r="I160" i="2"/>
  <c r="J159" i="2"/>
  <c r="I159" i="2"/>
  <c r="J158" i="2"/>
  <c r="I158" i="2"/>
  <c r="J157" i="2"/>
  <c r="I157" i="2"/>
  <c r="J156" i="2"/>
  <c r="I156" i="2"/>
  <c r="J155" i="2"/>
  <c r="I155" i="2"/>
  <c r="J154" i="2"/>
  <c r="I154" i="2"/>
  <c r="J153" i="2"/>
  <c r="I153" i="2"/>
  <c r="J152" i="2"/>
  <c r="I152" i="2"/>
  <c r="J151" i="2"/>
  <c r="I151" i="2"/>
  <c r="J150" i="2"/>
  <c r="I150" i="2"/>
  <c r="J149" i="2"/>
  <c r="I149" i="2"/>
  <c r="J148" i="2"/>
  <c r="I148" i="2"/>
  <c r="J147" i="2"/>
  <c r="I147" i="2"/>
  <c r="J146" i="2"/>
  <c r="I146" i="2"/>
  <c r="J145" i="2"/>
  <c r="I145" i="2"/>
  <c r="J144" i="2"/>
  <c r="I144" i="2"/>
  <c r="J143" i="2"/>
  <c r="I143" i="2"/>
  <c r="C143" i="2"/>
  <c r="J142" i="2"/>
  <c r="I142" i="2"/>
  <c r="J141" i="2"/>
  <c r="I141" i="2"/>
  <c r="J140" i="2"/>
  <c r="I140" i="2"/>
  <c r="J139" i="2"/>
  <c r="I139" i="2"/>
  <c r="J138" i="2"/>
  <c r="I138" i="2"/>
  <c r="J137" i="2"/>
  <c r="I137" i="2"/>
  <c r="J136" i="2"/>
  <c r="I136" i="2"/>
  <c r="J135" i="2"/>
  <c r="I135" i="2"/>
  <c r="J134" i="2"/>
  <c r="I134" i="2"/>
  <c r="J133" i="2"/>
  <c r="I133" i="2"/>
  <c r="J132" i="2"/>
  <c r="I132" i="2"/>
  <c r="J131" i="2"/>
  <c r="I131" i="2"/>
  <c r="J130" i="2"/>
  <c r="I130" i="2"/>
  <c r="J129" i="2"/>
  <c r="I129" i="2"/>
  <c r="J128" i="2"/>
  <c r="I128" i="2"/>
  <c r="J127" i="2"/>
  <c r="I127" i="2"/>
  <c r="J126" i="2"/>
  <c r="I126" i="2"/>
  <c r="J125" i="2"/>
  <c r="I125" i="2"/>
  <c r="J124" i="2"/>
  <c r="I124" i="2"/>
  <c r="J123" i="2"/>
  <c r="I123" i="2"/>
  <c r="J122" i="2"/>
  <c r="I122" i="2"/>
  <c r="J121" i="2"/>
  <c r="I121" i="2"/>
  <c r="J120" i="2"/>
  <c r="I120" i="2"/>
  <c r="J119" i="2"/>
  <c r="I119" i="2"/>
  <c r="J118" i="2"/>
  <c r="I118" i="2"/>
  <c r="J117" i="2"/>
  <c r="I117" i="2"/>
  <c r="J116" i="2"/>
  <c r="I116" i="2"/>
  <c r="J115" i="2"/>
  <c r="I115" i="2"/>
  <c r="J114" i="2"/>
  <c r="I114" i="2"/>
  <c r="J113" i="2"/>
  <c r="I113" i="2"/>
  <c r="J112" i="2"/>
  <c r="I112" i="2"/>
  <c r="J111" i="2"/>
  <c r="I111" i="2"/>
  <c r="J110" i="2"/>
  <c r="I110" i="2"/>
  <c r="J109" i="2"/>
  <c r="I109" i="2"/>
  <c r="J108" i="2"/>
  <c r="I108" i="2"/>
  <c r="J107" i="2"/>
  <c r="I107" i="2"/>
  <c r="J106" i="2"/>
  <c r="I106" i="2"/>
  <c r="J105" i="2"/>
  <c r="I105" i="2"/>
  <c r="J104" i="2"/>
  <c r="I104" i="2"/>
  <c r="J103" i="2"/>
  <c r="I103" i="2"/>
  <c r="J102" i="2"/>
  <c r="I102" i="2"/>
  <c r="J101" i="2"/>
  <c r="I101" i="2"/>
  <c r="J100" i="2"/>
  <c r="I100" i="2"/>
  <c r="J99" i="2"/>
  <c r="I99" i="2"/>
  <c r="J98" i="2"/>
  <c r="I98" i="2"/>
  <c r="J97" i="2"/>
  <c r="I97" i="2"/>
  <c r="J96" i="2"/>
  <c r="I96" i="2"/>
  <c r="J95" i="2"/>
  <c r="I95" i="2"/>
  <c r="J94" i="2"/>
  <c r="I94" i="2"/>
  <c r="J93" i="2"/>
  <c r="I93" i="2"/>
  <c r="C93" i="2"/>
  <c r="J92" i="2"/>
  <c r="I92" i="2"/>
  <c r="J91" i="2"/>
  <c r="I91" i="2"/>
  <c r="J90" i="2"/>
  <c r="I90" i="2"/>
  <c r="J89" i="2"/>
  <c r="I89" i="2"/>
  <c r="J88" i="2"/>
  <c r="I88" i="2"/>
  <c r="J87" i="2"/>
  <c r="I87" i="2"/>
  <c r="J86" i="2"/>
  <c r="I86" i="2"/>
  <c r="J85" i="2"/>
  <c r="I85" i="2"/>
  <c r="J84" i="2"/>
  <c r="I84" i="2"/>
  <c r="J83" i="2"/>
  <c r="I83" i="2"/>
  <c r="J82" i="2"/>
  <c r="I82" i="2"/>
  <c r="J81" i="2"/>
  <c r="I81" i="2"/>
  <c r="J80" i="2"/>
  <c r="I80" i="2"/>
  <c r="J79" i="2"/>
  <c r="I79" i="2"/>
  <c r="J78" i="2"/>
  <c r="I78" i="2"/>
  <c r="J77" i="2"/>
  <c r="I77" i="2"/>
  <c r="J76" i="2"/>
  <c r="I76" i="2"/>
  <c r="J75" i="2"/>
  <c r="I75" i="2"/>
  <c r="J74" i="2"/>
  <c r="I74" i="2"/>
  <c r="J73" i="2"/>
  <c r="I73" i="2"/>
  <c r="J72" i="2"/>
  <c r="I72" i="2"/>
  <c r="J71" i="2"/>
  <c r="I71" i="2"/>
  <c r="J70" i="2"/>
  <c r="I70" i="2"/>
  <c r="J69" i="2"/>
  <c r="I69" i="2"/>
  <c r="J68" i="2"/>
  <c r="I68" i="2"/>
  <c r="J67" i="2"/>
  <c r="I67" i="2"/>
  <c r="J66" i="2"/>
  <c r="I66" i="2"/>
  <c r="J65" i="2"/>
  <c r="I65" i="2"/>
  <c r="J64" i="2"/>
  <c r="I64" i="2"/>
  <c r="J63" i="2"/>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 r="J9" i="2"/>
  <c r="I9" i="2"/>
  <c r="J8" i="2"/>
  <c r="I8" i="2"/>
  <c r="J7" i="2"/>
  <c r="I7" i="2"/>
  <c r="J6" i="2"/>
  <c r="I6" i="2"/>
  <c r="J5" i="2"/>
  <c r="I5" i="2"/>
  <c r="J4" i="2"/>
  <c r="I4" i="2"/>
  <c r="J3" i="2"/>
  <c r="I3" i="2"/>
  <c r="J2" i="2"/>
  <c r="I2" i="2"/>
  <c r="K1220" i="6"/>
  <c r="J1220" i="6"/>
  <c r="I1220" i="6"/>
  <c r="K1219" i="6"/>
  <c r="J1219" i="6"/>
  <c r="I1219" i="6"/>
  <c r="K1218" i="6"/>
  <c r="J1218" i="6"/>
  <c r="I1218" i="6"/>
  <c r="K1217" i="6"/>
  <c r="J1217" i="6"/>
  <c r="I1217" i="6"/>
  <c r="K1216" i="6"/>
  <c r="J1216" i="6"/>
  <c r="I1216" i="6"/>
  <c r="K1215" i="6"/>
  <c r="J1215" i="6"/>
  <c r="I1215" i="6"/>
  <c r="K1214" i="6"/>
  <c r="J1214" i="6"/>
  <c r="I1214" i="6"/>
  <c r="K1213" i="6"/>
  <c r="J1213" i="6"/>
  <c r="I1213" i="6"/>
  <c r="K1212" i="6"/>
  <c r="J1212" i="6"/>
  <c r="I1212" i="6"/>
  <c r="K1211" i="6"/>
  <c r="J1211" i="6"/>
  <c r="I1211" i="6"/>
  <c r="K1210" i="6"/>
  <c r="J1210" i="6"/>
  <c r="I1210" i="6"/>
  <c r="K1209" i="6"/>
  <c r="J1209" i="6"/>
  <c r="I1209" i="6"/>
  <c r="K1208" i="6"/>
  <c r="J1208" i="6"/>
  <c r="I1208" i="6"/>
  <c r="K1207" i="6"/>
  <c r="J1207" i="6"/>
  <c r="I1207" i="6"/>
  <c r="K1206" i="6"/>
  <c r="J1206" i="6"/>
  <c r="K1205" i="6"/>
  <c r="J1205" i="6"/>
  <c r="I1205" i="6"/>
  <c r="K1204" i="6"/>
  <c r="J1204" i="6"/>
  <c r="I1204" i="6"/>
  <c r="K1203" i="6"/>
  <c r="J1203" i="6"/>
  <c r="I1203" i="6"/>
  <c r="K1202" i="6"/>
  <c r="J1202" i="6"/>
  <c r="I1202" i="6"/>
  <c r="K1201" i="6"/>
  <c r="J1201" i="6"/>
  <c r="I1201" i="6"/>
  <c r="K1200" i="6"/>
  <c r="J1200" i="6"/>
  <c r="I1200" i="6"/>
  <c r="K1199" i="6"/>
  <c r="J1199" i="6"/>
  <c r="I1199" i="6"/>
  <c r="K1198" i="6"/>
  <c r="J1198" i="6"/>
  <c r="I1198" i="6"/>
  <c r="K1197" i="6"/>
  <c r="J1197" i="6"/>
  <c r="I1197" i="6"/>
  <c r="K1196" i="6"/>
  <c r="J1196" i="6"/>
  <c r="I1196" i="6"/>
  <c r="K1195" i="6"/>
  <c r="J1195" i="6"/>
  <c r="I1195" i="6"/>
  <c r="K1194" i="6"/>
  <c r="J1194" i="6"/>
  <c r="I1194" i="6"/>
  <c r="K1193" i="6"/>
  <c r="J1193" i="6"/>
  <c r="I1193" i="6"/>
  <c r="K1192" i="6"/>
  <c r="J1192" i="6"/>
  <c r="I1192" i="6"/>
  <c r="K1191" i="6"/>
  <c r="J1191" i="6"/>
  <c r="I1191" i="6"/>
  <c r="K1190" i="6"/>
  <c r="J1190" i="6"/>
  <c r="I1190" i="6"/>
  <c r="K1189" i="6"/>
  <c r="J1189" i="6"/>
  <c r="I1189" i="6"/>
  <c r="K1188" i="6"/>
  <c r="J1188" i="6"/>
  <c r="I1188" i="6"/>
  <c r="K1187" i="6"/>
  <c r="J1187" i="6"/>
  <c r="I1187" i="6"/>
  <c r="K1186" i="6"/>
  <c r="J1186" i="6"/>
  <c r="I1186" i="6"/>
  <c r="K1185" i="6"/>
  <c r="J1185" i="6"/>
  <c r="I1185" i="6"/>
  <c r="K1184" i="6"/>
  <c r="J1184" i="6"/>
  <c r="I1184" i="6"/>
  <c r="K1183" i="6"/>
  <c r="J1183" i="6"/>
  <c r="I1183" i="6"/>
  <c r="K1182" i="6"/>
  <c r="J1182" i="6"/>
  <c r="I1182" i="6"/>
  <c r="K1181" i="6"/>
  <c r="J1181" i="6"/>
  <c r="I1181" i="6"/>
  <c r="K1180" i="6"/>
  <c r="J1180" i="6"/>
  <c r="I1180" i="6"/>
  <c r="K1179" i="6"/>
  <c r="J1179" i="6"/>
  <c r="I1179" i="6"/>
  <c r="K1178" i="6"/>
  <c r="J1178" i="6"/>
  <c r="I1178" i="6"/>
  <c r="K1177" i="6"/>
  <c r="J1177" i="6"/>
  <c r="I1177" i="6"/>
  <c r="K1176" i="6"/>
  <c r="J1176" i="6"/>
  <c r="I1176" i="6"/>
  <c r="K1175" i="6"/>
  <c r="J1175" i="6"/>
  <c r="I1175" i="6"/>
  <c r="K1174" i="6"/>
  <c r="J1174" i="6"/>
  <c r="I1174" i="6"/>
  <c r="K1173" i="6"/>
  <c r="J1173" i="6"/>
  <c r="I1173" i="6"/>
  <c r="K1172" i="6"/>
  <c r="J1172" i="6"/>
  <c r="I1172" i="6"/>
  <c r="K1171" i="6"/>
  <c r="J1171" i="6"/>
  <c r="I1171" i="6"/>
  <c r="K1170" i="6"/>
  <c r="J1170" i="6"/>
  <c r="I1170" i="6"/>
  <c r="K1169" i="6"/>
  <c r="J1169" i="6"/>
  <c r="I1169" i="6"/>
  <c r="K1168" i="6"/>
  <c r="J1168" i="6"/>
  <c r="I1168" i="6"/>
  <c r="K1167" i="6"/>
  <c r="J1167" i="6"/>
  <c r="I1167" i="6"/>
  <c r="K1166" i="6"/>
  <c r="J1166" i="6"/>
  <c r="I1166" i="6"/>
  <c r="K1165" i="6"/>
  <c r="J1165" i="6"/>
  <c r="I1165" i="6"/>
  <c r="K1164" i="6"/>
  <c r="J1164" i="6"/>
  <c r="I1164" i="6"/>
  <c r="K1163" i="6"/>
  <c r="J1163" i="6"/>
  <c r="I1163" i="6"/>
  <c r="K1162" i="6"/>
  <c r="J1162" i="6"/>
  <c r="I1162" i="6"/>
  <c r="K1161" i="6"/>
  <c r="J1161" i="6"/>
  <c r="I1161" i="6"/>
  <c r="K1160" i="6"/>
  <c r="J1160" i="6"/>
  <c r="I1160" i="6"/>
  <c r="K1159" i="6"/>
  <c r="J1159" i="6"/>
  <c r="I1159" i="6"/>
  <c r="K1158" i="6"/>
  <c r="J1158" i="6"/>
  <c r="I1158" i="6"/>
  <c r="K1157" i="6"/>
  <c r="J1157" i="6"/>
  <c r="I1157" i="6"/>
  <c r="K1156" i="6"/>
  <c r="J1156" i="6"/>
  <c r="I1156" i="6"/>
  <c r="K1155" i="6"/>
  <c r="J1155" i="6"/>
  <c r="I1155" i="6"/>
  <c r="K1154" i="6"/>
  <c r="J1154" i="6"/>
  <c r="I1154" i="6"/>
  <c r="K1153" i="6"/>
  <c r="J1153" i="6"/>
  <c r="I1153" i="6"/>
  <c r="K1152" i="6"/>
  <c r="J1152" i="6"/>
  <c r="I1152" i="6"/>
  <c r="K1151" i="6"/>
  <c r="J1151" i="6"/>
  <c r="I1151" i="6"/>
  <c r="K1150" i="6"/>
  <c r="J1150" i="6"/>
  <c r="I1150" i="6"/>
  <c r="K1149" i="6"/>
  <c r="J1149" i="6"/>
  <c r="I1149" i="6"/>
  <c r="K1148" i="6"/>
  <c r="J1148" i="6"/>
  <c r="I1148" i="6"/>
  <c r="K1147" i="6"/>
  <c r="J1147" i="6"/>
  <c r="I1147" i="6"/>
  <c r="K1146" i="6"/>
  <c r="J1146" i="6"/>
  <c r="I1146" i="6"/>
  <c r="K1145" i="6"/>
  <c r="J1145" i="6"/>
  <c r="I1145" i="6"/>
  <c r="K1144" i="6"/>
  <c r="J1144" i="6"/>
  <c r="I1144" i="6"/>
  <c r="K1143" i="6"/>
  <c r="J1143" i="6"/>
  <c r="I1143" i="6"/>
  <c r="K1142" i="6"/>
  <c r="J1142" i="6"/>
  <c r="I1142" i="6"/>
  <c r="K1141" i="6"/>
  <c r="J1141" i="6"/>
  <c r="I1141" i="6"/>
  <c r="K1140" i="6"/>
  <c r="J1140" i="6"/>
  <c r="I1140" i="6"/>
  <c r="K1139" i="6"/>
  <c r="J1139" i="6"/>
  <c r="I1139" i="6"/>
  <c r="K1138" i="6"/>
  <c r="J1138" i="6"/>
  <c r="I1138" i="6"/>
  <c r="K1137" i="6"/>
  <c r="J1137" i="6"/>
  <c r="I1137" i="6"/>
  <c r="K1136" i="6"/>
  <c r="J1136" i="6"/>
  <c r="K1135" i="6"/>
  <c r="J1135" i="6"/>
  <c r="I1135" i="6"/>
  <c r="K1134" i="6"/>
  <c r="J1134" i="6"/>
  <c r="I1134" i="6"/>
  <c r="K1133" i="6"/>
  <c r="J1133" i="6"/>
  <c r="I1133" i="6"/>
  <c r="K1132" i="6"/>
  <c r="J1132" i="6"/>
  <c r="I1132" i="6"/>
  <c r="K1131" i="6"/>
  <c r="J1131" i="6"/>
  <c r="I1131" i="6"/>
  <c r="K1130" i="6"/>
  <c r="J1130" i="6"/>
  <c r="I1130" i="6"/>
  <c r="K1129" i="6"/>
  <c r="J1129" i="6"/>
  <c r="I1129" i="6"/>
  <c r="K1128" i="6"/>
  <c r="J1128" i="6"/>
  <c r="I1128" i="6"/>
  <c r="K1127" i="6"/>
  <c r="J1127" i="6"/>
  <c r="I1127" i="6"/>
  <c r="K1126" i="6"/>
  <c r="J1126" i="6"/>
  <c r="I1126" i="6"/>
  <c r="K1125" i="6"/>
  <c r="J1125" i="6"/>
  <c r="I1125" i="6"/>
  <c r="K1124" i="6"/>
  <c r="J1124" i="6"/>
  <c r="I1124" i="6"/>
  <c r="K1123" i="6"/>
  <c r="J1123" i="6"/>
  <c r="I1123" i="6"/>
  <c r="K1122" i="6"/>
  <c r="J1122" i="6"/>
  <c r="I1122" i="6"/>
  <c r="K1121" i="6"/>
  <c r="J1121" i="6"/>
  <c r="I1121" i="6"/>
  <c r="K1120" i="6"/>
  <c r="J1120" i="6"/>
  <c r="I1120" i="6"/>
  <c r="K1119" i="6"/>
  <c r="J1119" i="6"/>
  <c r="I1119" i="6"/>
  <c r="K1118" i="6"/>
  <c r="J1118" i="6"/>
  <c r="I1118" i="6"/>
  <c r="K1117" i="6"/>
  <c r="J1117" i="6"/>
  <c r="I1117" i="6"/>
  <c r="K1116" i="6"/>
  <c r="J1116" i="6"/>
  <c r="I1116" i="6"/>
  <c r="K1115" i="6"/>
  <c r="J1115" i="6"/>
  <c r="I1115" i="6"/>
  <c r="K1114" i="6"/>
  <c r="J1114" i="6"/>
  <c r="I1114" i="6"/>
  <c r="K1113" i="6"/>
  <c r="J1113" i="6"/>
  <c r="I1113" i="6"/>
  <c r="K1112" i="6"/>
  <c r="J1112" i="6"/>
  <c r="I1112" i="6"/>
  <c r="K1111" i="6"/>
  <c r="J1111" i="6"/>
  <c r="I1111" i="6"/>
  <c r="K1110" i="6"/>
  <c r="J1110" i="6"/>
  <c r="I1110" i="6"/>
  <c r="K1109" i="6"/>
  <c r="J1109" i="6"/>
  <c r="I1109" i="6"/>
  <c r="K1108" i="6"/>
  <c r="J1108" i="6"/>
  <c r="I1108" i="6"/>
  <c r="K1107" i="6"/>
  <c r="J1107" i="6"/>
  <c r="I1107" i="6"/>
  <c r="K1106" i="6"/>
  <c r="J1106" i="6"/>
  <c r="I1106" i="6"/>
  <c r="K1105" i="6"/>
  <c r="J1105" i="6"/>
  <c r="I1105" i="6"/>
  <c r="K1104" i="6"/>
  <c r="J1104" i="6"/>
  <c r="I1104" i="6"/>
  <c r="K1103" i="6"/>
  <c r="J1103" i="6"/>
  <c r="I1103" i="6"/>
  <c r="K1102" i="6"/>
  <c r="J1102" i="6"/>
  <c r="I1102" i="6"/>
  <c r="K1101" i="6"/>
  <c r="J1101" i="6"/>
  <c r="I1101" i="6"/>
  <c r="K1100" i="6"/>
  <c r="J1100" i="6"/>
  <c r="I1100" i="6"/>
  <c r="K1099" i="6"/>
  <c r="J1099" i="6"/>
  <c r="I1099" i="6"/>
  <c r="K1098" i="6"/>
  <c r="J1098" i="6"/>
  <c r="I1098" i="6"/>
  <c r="K1097" i="6"/>
  <c r="J1097" i="6"/>
  <c r="I1097" i="6"/>
  <c r="K1096" i="6"/>
  <c r="J1096" i="6"/>
  <c r="I1096" i="6"/>
  <c r="K1095" i="6"/>
  <c r="J1095" i="6"/>
  <c r="I1095" i="6"/>
  <c r="K1094" i="6"/>
  <c r="J1094" i="6"/>
  <c r="I1094" i="6"/>
  <c r="K1093" i="6"/>
  <c r="J1093" i="6"/>
  <c r="I1093" i="6"/>
  <c r="K1092" i="6"/>
  <c r="J1092" i="6"/>
  <c r="I1092" i="6"/>
  <c r="K1091" i="6"/>
  <c r="J1091" i="6"/>
  <c r="I1091" i="6"/>
  <c r="K1090" i="6"/>
  <c r="J1090" i="6"/>
  <c r="I1090" i="6"/>
  <c r="K1089" i="6"/>
  <c r="J1089" i="6"/>
  <c r="I1089" i="6"/>
  <c r="K1088" i="6"/>
  <c r="J1088" i="6"/>
  <c r="I1088" i="6"/>
  <c r="K1087" i="6"/>
  <c r="J1087" i="6"/>
  <c r="I1087" i="6"/>
  <c r="K1086" i="6"/>
  <c r="J1086" i="6"/>
  <c r="I1086" i="6"/>
  <c r="K1085" i="6"/>
  <c r="J1085" i="6"/>
  <c r="I1085" i="6"/>
  <c r="K1084" i="6"/>
  <c r="J1084" i="6"/>
  <c r="I1084" i="6"/>
  <c r="K1083" i="6"/>
  <c r="J1083" i="6"/>
  <c r="I1083" i="6"/>
  <c r="K1082" i="6"/>
  <c r="J1082" i="6"/>
  <c r="I1082" i="6"/>
  <c r="K1081" i="6"/>
  <c r="J1081" i="6"/>
  <c r="I1081" i="6"/>
  <c r="K1080" i="6"/>
  <c r="J1080" i="6"/>
  <c r="I1080" i="6"/>
  <c r="K1079" i="6"/>
  <c r="J1079" i="6"/>
  <c r="I1079" i="6"/>
  <c r="K1078" i="6"/>
  <c r="J1078" i="6"/>
  <c r="I1078" i="6"/>
  <c r="K1077" i="6"/>
  <c r="J1077" i="6"/>
  <c r="I1077" i="6"/>
  <c r="K1076" i="6"/>
  <c r="J1076" i="6"/>
  <c r="I1076" i="6"/>
  <c r="K1075" i="6"/>
  <c r="J1075" i="6"/>
  <c r="I1075" i="6"/>
  <c r="K1074" i="6"/>
  <c r="J1074" i="6"/>
  <c r="I1074" i="6"/>
  <c r="K1073" i="6"/>
  <c r="J1073" i="6"/>
  <c r="I1073" i="6"/>
  <c r="K1072" i="6"/>
  <c r="J1072" i="6"/>
  <c r="I1072" i="6"/>
  <c r="K1071" i="6"/>
  <c r="J1071" i="6"/>
  <c r="I1071" i="6"/>
  <c r="K1070" i="6"/>
  <c r="J1070" i="6"/>
  <c r="I1070" i="6"/>
  <c r="K1069" i="6"/>
  <c r="J1069" i="6"/>
  <c r="I1069" i="6"/>
  <c r="K1068" i="6"/>
  <c r="J1068" i="6"/>
  <c r="I1068" i="6"/>
  <c r="K1067" i="6"/>
  <c r="J1067" i="6"/>
  <c r="I1067" i="6"/>
  <c r="K1066" i="6"/>
  <c r="J1066" i="6"/>
  <c r="I1066" i="6"/>
  <c r="K1065" i="6"/>
  <c r="J1065" i="6"/>
  <c r="I1065" i="6"/>
  <c r="K1064" i="6"/>
  <c r="J1064" i="6"/>
  <c r="I1064" i="6"/>
  <c r="K1063" i="6"/>
  <c r="J1063" i="6"/>
  <c r="I1063" i="6"/>
  <c r="K1062" i="6"/>
  <c r="J1062" i="6"/>
  <c r="I1062" i="6"/>
  <c r="K1061" i="6"/>
  <c r="J1061" i="6"/>
  <c r="I1061" i="6"/>
  <c r="K1060" i="6"/>
  <c r="J1060" i="6"/>
  <c r="I1060" i="6"/>
  <c r="K1059" i="6"/>
  <c r="J1059" i="6"/>
  <c r="I1059" i="6"/>
  <c r="K1058" i="6"/>
  <c r="J1058" i="6"/>
  <c r="I1058" i="6"/>
  <c r="K1057" i="6"/>
  <c r="J1057" i="6"/>
  <c r="I1057" i="6"/>
  <c r="K1056" i="6"/>
  <c r="J1056" i="6"/>
  <c r="I1056" i="6"/>
  <c r="K1055" i="6"/>
  <c r="J1055" i="6"/>
  <c r="I1055" i="6"/>
  <c r="K1054" i="6"/>
  <c r="J1054" i="6"/>
  <c r="I1054" i="6"/>
  <c r="K1053" i="6"/>
  <c r="J1053" i="6"/>
  <c r="I1053" i="6"/>
  <c r="K1052" i="6"/>
  <c r="J1052" i="6"/>
  <c r="K1051" i="6"/>
  <c r="J1051" i="6"/>
  <c r="I1051" i="6"/>
  <c r="K1050" i="6"/>
  <c r="J1050" i="6"/>
  <c r="I1050" i="6"/>
  <c r="K1049" i="6"/>
  <c r="J1049" i="6"/>
  <c r="I1049" i="6"/>
  <c r="K1048" i="6"/>
  <c r="J1048" i="6"/>
  <c r="I1048" i="6"/>
  <c r="K1047" i="6"/>
  <c r="J1047" i="6"/>
  <c r="I1047" i="6"/>
  <c r="K1046" i="6"/>
  <c r="J1046" i="6"/>
  <c r="I1046" i="6"/>
  <c r="K1045" i="6"/>
  <c r="J1045" i="6"/>
  <c r="I1045" i="6"/>
  <c r="K1044" i="6"/>
  <c r="J1044" i="6"/>
  <c r="I1044" i="6"/>
  <c r="K1043" i="6"/>
  <c r="J1043" i="6"/>
  <c r="I1043" i="6"/>
  <c r="K1042" i="6"/>
  <c r="J1042" i="6"/>
  <c r="I1042" i="6"/>
  <c r="K1041" i="6"/>
  <c r="J1041" i="6"/>
  <c r="I1041" i="6"/>
  <c r="K1040" i="6"/>
  <c r="J1040" i="6"/>
  <c r="I1040" i="6"/>
  <c r="K1039" i="6"/>
  <c r="J1039" i="6"/>
  <c r="I1039" i="6"/>
  <c r="K1038" i="6"/>
  <c r="J1038" i="6"/>
  <c r="I1038" i="6"/>
  <c r="K1037" i="6"/>
  <c r="J1037" i="6"/>
  <c r="I1037" i="6"/>
  <c r="K1036" i="6"/>
  <c r="J1036" i="6"/>
  <c r="I1036" i="6"/>
  <c r="K1035" i="6"/>
  <c r="J1035" i="6"/>
  <c r="I1035" i="6"/>
  <c r="K1034" i="6"/>
  <c r="J1034" i="6"/>
  <c r="I1034" i="6"/>
  <c r="K1033" i="6"/>
  <c r="J1033" i="6"/>
  <c r="I1033" i="6"/>
  <c r="K1032" i="6"/>
  <c r="J1032" i="6"/>
  <c r="I1032" i="6"/>
  <c r="K1031" i="6"/>
  <c r="J1031" i="6"/>
  <c r="I1031" i="6"/>
  <c r="K1030" i="6"/>
  <c r="J1030" i="6"/>
  <c r="I1030" i="6"/>
  <c r="K1029" i="6"/>
  <c r="J1029" i="6"/>
  <c r="I1029" i="6"/>
  <c r="K1028" i="6"/>
  <c r="J1028" i="6"/>
  <c r="I1028" i="6"/>
  <c r="K1027" i="6"/>
  <c r="J1027" i="6"/>
  <c r="I1027" i="6"/>
  <c r="K1026" i="6"/>
  <c r="J1026" i="6"/>
  <c r="I1026" i="6"/>
  <c r="K1025" i="6"/>
  <c r="J1025" i="6"/>
  <c r="I1025" i="6"/>
  <c r="K1024" i="6"/>
  <c r="J1024" i="6"/>
  <c r="I1024" i="6"/>
  <c r="K1023" i="6"/>
  <c r="J1023" i="6"/>
  <c r="I1023" i="6"/>
  <c r="K1022" i="6"/>
  <c r="J1022" i="6"/>
  <c r="I1022" i="6"/>
  <c r="K1021" i="6"/>
  <c r="J1021" i="6"/>
  <c r="I1021" i="6"/>
  <c r="K1020" i="6"/>
  <c r="J1020" i="6"/>
  <c r="I1020" i="6"/>
  <c r="K1019" i="6"/>
  <c r="J1019" i="6"/>
  <c r="I1019" i="6"/>
  <c r="K1018" i="6"/>
  <c r="J1018" i="6"/>
  <c r="I1018" i="6"/>
  <c r="K1017" i="6"/>
  <c r="J1017" i="6"/>
  <c r="I1017" i="6"/>
  <c r="K1016" i="6"/>
  <c r="J1016" i="6"/>
  <c r="I1016" i="6"/>
  <c r="K1015" i="6"/>
  <c r="J1015" i="6"/>
  <c r="I1015" i="6"/>
  <c r="K1014" i="6"/>
  <c r="J1014" i="6"/>
  <c r="I1014" i="6"/>
  <c r="K1013" i="6"/>
  <c r="J1013" i="6"/>
  <c r="I1013" i="6"/>
  <c r="K1012" i="6"/>
  <c r="J1012" i="6"/>
  <c r="I1012" i="6"/>
  <c r="K1011" i="6"/>
  <c r="J1011" i="6"/>
  <c r="I1011" i="6"/>
  <c r="K1010" i="6"/>
  <c r="J1010" i="6"/>
  <c r="I1010" i="6"/>
  <c r="K1009" i="6"/>
  <c r="J1009" i="6"/>
  <c r="I1009" i="6"/>
  <c r="K1008" i="6"/>
  <c r="J1008" i="6"/>
  <c r="I1008" i="6"/>
  <c r="K1007" i="6"/>
  <c r="J1007" i="6"/>
  <c r="I1007" i="6"/>
  <c r="K1006" i="6"/>
  <c r="J1006" i="6"/>
  <c r="I1006" i="6"/>
  <c r="K1005" i="6"/>
  <c r="J1005" i="6"/>
  <c r="I1005" i="6"/>
  <c r="K1004" i="6"/>
  <c r="J1004" i="6"/>
  <c r="I1004" i="6"/>
  <c r="K1003" i="6"/>
  <c r="J1003" i="6"/>
  <c r="I1003" i="6"/>
  <c r="K1002" i="6"/>
  <c r="J1002" i="6"/>
  <c r="I1002" i="6"/>
  <c r="K1001" i="6"/>
  <c r="J1001" i="6"/>
  <c r="I1001" i="6"/>
  <c r="K1000" i="6"/>
  <c r="J1000" i="6"/>
  <c r="I1000" i="6"/>
  <c r="K999" i="6"/>
  <c r="J999" i="6"/>
  <c r="I999" i="6"/>
  <c r="K998" i="6"/>
  <c r="J998" i="6"/>
  <c r="I998" i="6"/>
  <c r="K997" i="6"/>
  <c r="J997" i="6"/>
  <c r="I997" i="6"/>
  <c r="K996" i="6"/>
  <c r="J996" i="6"/>
  <c r="I996" i="6"/>
  <c r="K995" i="6"/>
  <c r="J995" i="6"/>
  <c r="I995" i="6"/>
  <c r="K994" i="6"/>
  <c r="J994" i="6"/>
  <c r="I994" i="6"/>
  <c r="K993" i="6"/>
  <c r="J993" i="6"/>
  <c r="I993" i="6"/>
  <c r="K992" i="6"/>
  <c r="J992" i="6"/>
  <c r="I992" i="6"/>
  <c r="K991" i="6"/>
  <c r="J991" i="6"/>
  <c r="I991" i="6"/>
  <c r="K990" i="6"/>
  <c r="J990" i="6"/>
  <c r="I990" i="6"/>
  <c r="K989" i="6"/>
  <c r="J989" i="6"/>
  <c r="I989" i="6"/>
  <c r="K988" i="6"/>
  <c r="J988" i="6"/>
  <c r="I988" i="6"/>
  <c r="K987" i="6"/>
  <c r="J987" i="6"/>
  <c r="I987" i="6"/>
  <c r="K986" i="6"/>
  <c r="J986" i="6"/>
  <c r="I986" i="6"/>
  <c r="K985" i="6"/>
  <c r="J985" i="6"/>
  <c r="I985" i="6"/>
  <c r="K984" i="6"/>
  <c r="J984" i="6"/>
  <c r="I984" i="6"/>
  <c r="K983" i="6"/>
  <c r="J983" i="6"/>
  <c r="I983" i="6"/>
  <c r="K982" i="6"/>
  <c r="J982" i="6"/>
  <c r="I982" i="6"/>
  <c r="K981" i="6"/>
  <c r="J981" i="6"/>
  <c r="I981" i="6"/>
  <c r="K980" i="6"/>
  <c r="J980" i="6"/>
  <c r="I980" i="6"/>
  <c r="K979" i="6"/>
  <c r="J979" i="6"/>
  <c r="I979" i="6"/>
  <c r="K978" i="6"/>
  <c r="J978" i="6"/>
  <c r="I978" i="6"/>
  <c r="K977" i="6"/>
  <c r="J977" i="6"/>
  <c r="I977" i="6"/>
  <c r="K976" i="6"/>
  <c r="J976" i="6"/>
  <c r="I976" i="6"/>
  <c r="K975" i="6"/>
  <c r="J975" i="6"/>
  <c r="I975" i="6"/>
  <c r="K974" i="6"/>
  <c r="J974" i="6"/>
  <c r="I974" i="6"/>
  <c r="K973" i="6"/>
  <c r="J973" i="6"/>
  <c r="I973" i="6"/>
  <c r="K972" i="6"/>
  <c r="J972" i="6"/>
  <c r="I972" i="6"/>
  <c r="K971" i="6"/>
  <c r="J971" i="6"/>
  <c r="I971" i="6"/>
  <c r="K970" i="6"/>
  <c r="J970" i="6"/>
  <c r="I970" i="6"/>
  <c r="K969" i="6"/>
  <c r="J969" i="6"/>
  <c r="I969" i="6"/>
  <c r="K968" i="6"/>
  <c r="J968" i="6"/>
  <c r="I968" i="6"/>
  <c r="K967" i="6"/>
  <c r="J967" i="6"/>
  <c r="I967" i="6"/>
  <c r="K966" i="6"/>
  <c r="J966" i="6"/>
  <c r="I966" i="6"/>
  <c r="K965" i="6"/>
  <c r="J965" i="6"/>
  <c r="I965" i="6"/>
  <c r="K964" i="6"/>
  <c r="J964" i="6"/>
  <c r="K963" i="6"/>
  <c r="J963" i="6"/>
  <c r="I963" i="6"/>
  <c r="K962" i="6"/>
  <c r="J962" i="6"/>
  <c r="I962" i="6"/>
  <c r="K961" i="6"/>
  <c r="J961" i="6"/>
  <c r="I961" i="6"/>
  <c r="K960" i="6"/>
  <c r="J960" i="6"/>
  <c r="I960" i="6"/>
  <c r="K959" i="6"/>
  <c r="J959" i="6"/>
  <c r="I959" i="6"/>
  <c r="K958" i="6"/>
  <c r="J958" i="6"/>
  <c r="I958" i="6"/>
  <c r="K957" i="6"/>
  <c r="J957" i="6"/>
  <c r="I957" i="6"/>
  <c r="K956" i="6"/>
  <c r="J956" i="6"/>
  <c r="I956" i="6"/>
  <c r="K955" i="6"/>
  <c r="J955" i="6"/>
  <c r="I955" i="6"/>
  <c r="K954" i="6"/>
  <c r="J954" i="6"/>
  <c r="I954" i="6"/>
  <c r="K953" i="6"/>
  <c r="J953" i="6"/>
  <c r="I953" i="6"/>
  <c r="K952" i="6"/>
  <c r="J952" i="6"/>
  <c r="I952" i="6"/>
  <c r="K951" i="6"/>
  <c r="J951" i="6"/>
  <c r="I951" i="6"/>
  <c r="K950" i="6"/>
  <c r="J950" i="6"/>
  <c r="I950" i="6"/>
  <c r="K949" i="6"/>
  <c r="J949" i="6"/>
  <c r="I949" i="6"/>
  <c r="K948" i="6"/>
  <c r="J948" i="6"/>
  <c r="I948" i="6"/>
  <c r="K947" i="6"/>
  <c r="J947" i="6"/>
  <c r="I947" i="6"/>
  <c r="K946" i="6"/>
  <c r="J946" i="6"/>
  <c r="I946" i="6"/>
  <c r="K945" i="6"/>
  <c r="J945" i="6"/>
  <c r="I945" i="6"/>
  <c r="K944" i="6"/>
  <c r="J944" i="6"/>
  <c r="I944" i="6"/>
  <c r="K943" i="6"/>
  <c r="J943" i="6"/>
  <c r="I943" i="6"/>
  <c r="K942" i="6"/>
  <c r="J942" i="6"/>
  <c r="I942" i="6"/>
  <c r="K941" i="6"/>
  <c r="J941" i="6"/>
  <c r="I941" i="6"/>
  <c r="K940" i="6"/>
  <c r="J940" i="6"/>
  <c r="I940" i="6"/>
  <c r="K939" i="6"/>
  <c r="J939" i="6"/>
  <c r="I939" i="6"/>
  <c r="K938" i="6"/>
  <c r="J938" i="6"/>
  <c r="I938" i="6"/>
  <c r="K937" i="6"/>
  <c r="J937" i="6"/>
  <c r="I937" i="6"/>
  <c r="K936" i="6"/>
  <c r="J936" i="6"/>
  <c r="I936" i="6"/>
  <c r="K935" i="6"/>
  <c r="J935" i="6"/>
  <c r="I935" i="6"/>
  <c r="K934" i="6"/>
  <c r="J934" i="6"/>
  <c r="I934" i="6"/>
  <c r="K933" i="6"/>
  <c r="J933" i="6"/>
  <c r="I933" i="6"/>
  <c r="K932" i="6"/>
  <c r="J932" i="6"/>
  <c r="I932" i="6"/>
  <c r="K931" i="6"/>
  <c r="J931" i="6"/>
  <c r="I931" i="6"/>
  <c r="K930" i="6"/>
  <c r="J930" i="6"/>
  <c r="I930" i="6"/>
  <c r="K929" i="6"/>
  <c r="J929" i="6"/>
  <c r="I929" i="6"/>
  <c r="K928" i="6"/>
  <c r="J928" i="6"/>
  <c r="I928" i="6"/>
  <c r="K927" i="6"/>
  <c r="J927" i="6"/>
  <c r="I927" i="6"/>
  <c r="K926" i="6"/>
  <c r="J926" i="6"/>
  <c r="I926" i="6"/>
  <c r="J925" i="6"/>
  <c r="I925" i="6"/>
  <c r="K924" i="6"/>
  <c r="J924" i="6"/>
  <c r="I924" i="6"/>
  <c r="K923" i="6"/>
  <c r="J923" i="6"/>
  <c r="I923" i="6"/>
  <c r="K922" i="6"/>
  <c r="J922" i="6"/>
  <c r="I922" i="6"/>
  <c r="K921" i="6"/>
  <c r="J921" i="6"/>
  <c r="I921" i="6"/>
  <c r="K920" i="6"/>
  <c r="J920" i="6"/>
  <c r="I920" i="6"/>
  <c r="K919" i="6"/>
  <c r="J919" i="6"/>
  <c r="I919" i="6"/>
  <c r="K918" i="6"/>
  <c r="J918" i="6"/>
  <c r="I918" i="6"/>
  <c r="K917" i="6"/>
  <c r="J917" i="6"/>
  <c r="I917" i="6"/>
  <c r="K916" i="6"/>
  <c r="J916" i="6"/>
  <c r="I916" i="6"/>
  <c r="K915" i="6"/>
  <c r="J915" i="6"/>
  <c r="I915" i="6"/>
  <c r="K914" i="6"/>
  <c r="J914" i="6"/>
  <c r="I914" i="6"/>
  <c r="K913" i="6"/>
  <c r="J913" i="6"/>
  <c r="I913" i="6"/>
  <c r="K912" i="6"/>
  <c r="J912" i="6"/>
  <c r="I912" i="6"/>
  <c r="K911" i="6"/>
  <c r="J911" i="6"/>
  <c r="I911" i="6"/>
  <c r="K910" i="6"/>
  <c r="J910" i="6"/>
  <c r="I910" i="6"/>
  <c r="K909" i="6"/>
  <c r="J909" i="6"/>
  <c r="I909" i="6"/>
  <c r="K908" i="6"/>
  <c r="J908" i="6"/>
  <c r="I908" i="6"/>
  <c r="K907" i="6"/>
  <c r="J907" i="6"/>
  <c r="I907" i="6"/>
  <c r="K906" i="6"/>
  <c r="J906" i="6"/>
  <c r="I906" i="6"/>
  <c r="K905" i="6"/>
  <c r="J905" i="6"/>
  <c r="I905" i="6"/>
  <c r="K904" i="6"/>
  <c r="J904" i="6"/>
  <c r="I904" i="6"/>
  <c r="K903" i="6"/>
  <c r="J903" i="6"/>
  <c r="I903" i="6"/>
  <c r="K902" i="6"/>
  <c r="J902" i="6"/>
  <c r="I902" i="6"/>
  <c r="K901" i="6"/>
  <c r="J901" i="6"/>
  <c r="I901" i="6"/>
  <c r="K900" i="6"/>
  <c r="J900" i="6"/>
  <c r="I900" i="6"/>
  <c r="K899" i="6"/>
  <c r="J899" i="6"/>
  <c r="I899" i="6"/>
  <c r="K898" i="6"/>
  <c r="J898" i="6"/>
  <c r="I898" i="6"/>
  <c r="K897" i="6"/>
  <c r="J897" i="6"/>
  <c r="I897" i="6"/>
  <c r="K896" i="6"/>
  <c r="J896" i="6"/>
  <c r="I896" i="6"/>
  <c r="K895" i="6"/>
  <c r="J895" i="6"/>
  <c r="I895" i="6"/>
  <c r="K894" i="6"/>
  <c r="J894" i="6"/>
  <c r="I894" i="6"/>
  <c r="K893" i="6"/>
  <c r="J893" i="6"/>
  <c r="I893" i="6"/>
  <c r="K892" i="6"/>
  <c r="J892" i="6"/>
  <c r="I892" i="6"/>
  <c r="K891" i="6"/>
  <c r="J891" i="6"/>
  <c r="I891" i="6"/>
  <c r="K890" i="6"/>
  <c r="J890" i="6"/>
  <c r="I890" i="6"/>
  <c r="K889" i="6"/>
  <c r="J889" i="6"/>
  <c r="I889" i="6"/>
  <c r="K888" i="6"/>
  <c r="J888" i="6"/>
  <c r="I888" i="6"/>
  <c r="K887" i="6"/>
  <c r="J887" i="6"/>
  <c r="I887" i="6"/>
  <c r="K886" i="6"/>
  <c r="J886" i="6"/>
  <c r="I886" i="6"/>
  <c r="K885" i="6"/>
  <c r="J885" i="6"/>
  <c r="I885" i="6"/>
  <c r="K884" i="6"/>
  <c r="J884" i="6"/>
  <c r="I884" i="6"/>
  <c r="K883" i="6"/>
  <c r="J883" i="6"/>
  <c r="I883" i="6"/>
  <c r="K882" i="6"/>
  <c r="J882" i="6"/>
  <c r="I882" i="6"/>
  <c r="K881" i="6"/>
  <c r="J881" i="6"/>
  <c r="I881" i="6"/>
  <c r="K880" i="6"/>
  <c r="J880" i="6"/>
  <c r="I880" i="6"/>
  <c r="K879" i="6"/>
  <c r="J879" i="6"/>
  <c r="I879" i="6"/>
  <c r="K878" i="6"/>
  <c r="J878" i="6"/>
  <c r="I878" i="6"/>
  <c r="K877" i="6"/>
  <c r="J877" i="6"/>
  <c r="I877" i="6"/>
  <c r="K876" i="6"/>
  <c r="J876" i="6"/>
  <c r="I876" i="6"/>
  <c r="K875" i="6"/>
  <c r="J875" i="6"/>
  <c r="I875" i="6"/>
  <c r="K874" i="6"/>
  <c r="J874" i="6"/>
  <c r="I874" i="6"/>
  <c r="K873" i="6"/>
  <c r="J873" i="6"/>
  <c r="I873" i="6"/>
  <c r="K872" i="6"/>
  <c r="J872" i="6"/>
  <c r="I872" i="6"/>
  <c r="K871" i="6"/>
  <c r="J871" i="6"/>
  <c r="I871" i="6"/>
  <c r="K870" i="6"/>
  <c r="J870" i="6"/>
  <c r="I870" i="6"/>
  <c r="K869" i="6"/>
  <c r="J869" i="6"/>
  <c r="I869" i="6"/>
  <c r="K868" i="6"/>
  <c r="J868" i="6"/>
  <c r="I868" i="6"/>
  <c r="K867" i="6"/>
  <c r="J867" i="6"/>
  <c r="I867" i="6"/>
  <c r="K866" i="6"/>
  <c r="J866" i="6"/>
  <c r="I866" i="6"/>
  <c r="K865" i="6"/>
  <c r="J865" i="6"/>
  <c r="I865" i="6"/>
  <c r="K864" i="6"/>
  <c r="J864" i="6"/>
  <c r="I864" i="6"/>
  <c r="K863" i="6"/>
  <c r="J863" i="6"/>
  <c r="I863" i="6"/>
  <c r="K862" i="6"/>
  <c r="J862" i="6"/>
  <c r="I862" i="6"/>
  <c r="K861" i="6"/>
  <c r="J861" i="6"/>
  <c r="I861" i="6"/>
  <c r="K860" i="6"/>
  <c r="J860" i="6"/>
  <c r="I860" i="6"/>
  <c r="K859" i="6"/>
  <c r="J859" i="6"/>
  <c r="I859" i="6"/>
  <c r="K858" i="6"/>
  <c r="J858" i="6"/>
  <c r="I858" i="6"/>
  <c r="K857" i="6"/>
  <c r="J857" i="6"/>
  <c r="I857" i="6"/>
  <c r="K856" i="6"/>
  <c r="J856" i="6"/>
  <c r="I856" i="6"/>
  <c r="K855" i="6"/>
  <c r="J855" i="6"/>
  <c r="I855" i="6"/>
  <c r="K854" i="6"/>
  <c r="J854" i="6"/>
  <c r="I854" i="6"/>
  <c r="K853" i="6"/>
  <c r="J853" i="6"/>
  <c r="I853" i="6"/>
  <c r="K852" i="6"/>
  <c r="J852" i="6"/>
  <c r="I852" i="6"/>
  <c r="K851" i="6"/>
  <c r="J851" i="6"/>
  <c r="I851" i="6"/>
  <c r="K850" i="6"/>
  <c r="J850" i="6"/>
  <c r="I850" i="6"/>
  <c r="K849" i="6"/>
  <c r="J849" i="6"/>
  <c r="I849" i="6"/>
  <c r="K848" i="6"/>
  <c r="J848" i="6"/>
  <c r="I848" i="6"/>
  <c r="K847" i="6"/>
  <c r="J847" i="6"/>
  <c r="I847" i="6"/>
  <c r="K846" i="6"/>
  <c r="J846" i="6"/>
  <c r="I846" i="6"/>
  <c r="K845" i="6"/>
  <c r="J845" i="6"/>
  <c r="I845" i="6"/>
  <c r="K844" i="6"/>
  <c r="J844" i="6"/>
  <c r="I844" i="6"/>
  <c r="K843" i="6"/>
  <c r="J843" i="6"/>
  <c r="I843" i="6"/>
  <c r="K842" i="6"/>
  <c r="J842" i="6"/>
  <c r="I842" i="6"/>
  <c r="K841" i="6"/>
  <c r="J841" i="6"/>
  <c r="I841" i="6"/>
  <c r="K840" i="6"/>
  <c r="J840" i="6"/>
  <c r="I840" i="6"/>
  <c r="K839" i="6"/>
  <c r="J839" i="6"/>
  <c r="I839" i="6"/>
  <c r="K838" i="6"/>
  <c r="J838" i="6"/>
  <c r="I838" i="6"/>
  <c r="K837" i="6"/>
  <c r="J837" i="6"/>
  <c r="I837" i="6"/>
  <c r="K836" i="6"/>
  <c r="J836" i="6"/>
  <c r="I836" i="6"/>
  <c r="K835" i="6"/>
  <c r="J835" i="6"/>
  <c r="I835" i="6"/>
  <c r="K834" i="6"/>
  <c r="J834" i="6"/>
  <c r="I834" i="6"/>
  <c r="K833" i="6"/>
  <c r="J833" i="6"/>
  <c r="I833" i="6"/>
  <c r="K832" i="6"/>
  <c r="J832" i="6"/>
  <c r="I832" i="6"/>
  <c r="K831" i="6"/>
  <c r="J831" i="6"/>
  <c r="I831" i="6"/>
  <c r="K830" i="6"/>
  <c r="J830" i="6"/>
  <c r="I830" i="6"/>
  <c r="K829" i="6"/>
  <c r="J829" i="6"/>
  <c r="I829" i="6"/>
  <c r="K828" i="6"/>
  <c r="J828" i="6"/>
  <c r="I828" i="6"/>
  <c r="K827" i="6"/>
  <c r="J827" i="6"/>
  <c r="I827" i="6"/>
  <c r="K826" i="6"/>
  <c r="J826" i="6"/>
  <c r="I826" i="6"/>
  <c r="K825" i="6"/>
  <c r="J825" i="6"/>
  <c r="I825" i="6"/>
  <c r="K824" i="6"/>
  <c r="J824" i="6"/>
  <c r="I824" i="6"/>
  <c r="K823" i="6"/>
  <c r="J823" i="6"/>
  <c r="I823" i="6"/>
  <c r="K822" i="6"/>
  <c r="J822" i="6"/>
  <c r="I822" i="6"/>
  <c r="K821" i="6"/>
  <c r="J821" i="6"/>
  <c r="I821" i="6"/>
  <c r="K820" i="6"/>
  <c r="J820" i="6"/>
  <c r="I820" i="6"/>
  <c r="K819" i="6"/>
  <c r="J819" i="6"/>
  <c r="I819" i="6"/>
  <c r="K818" i="6"/>
  <c r="J818" i="6"/>
  <c r="I818" i="6"/>
  <c r="K817" i="6"/>
  <c r="J817" i="6"/>
  <c r="I817" i="6"/>
  <c r="K816" i="6"/>
  <c r="J816" i="6"/>
  <c r="I816" i="6"/>
  <c r="K815" i="6"/>
  <c r="J815" i="6"/>
  <c r="I815" i="6"/>
  <c r="K814" i="6"/>
  <c r="J814" i="6"/>
  <c r="I814" i="6"/>
  <c r="K813" i="6"/>
  <c r="J813" i="6"/>
  <c r="I813" i="6"/>
  <c r="K812" i="6"/>
  <c r="J812" i="6"/>
  <c r="I812" i="6"/>
  <c r="K811" i="6"/>
  <c r="J811" i="6"/>
  <c r="I811" i="6"/>
  <c r="K810" i="6"/>
  <c r="J810" i="6"/>
  <c r="I810" i="6"/>
  <c r="K809" i="6"/>
  <c r="J809" i="6"/>
  <c r="I809" i="6"/>
  <c r="K808" i="6"/>
  <c r="J808" i="6"/>
  <c r="I808" i="6"/>
  <c r="K807" i="6"/>
  <c r="J807" i="6"/>
  <c r="I807" i="6"/>
  <c r="K806" i="6"/>
  <c r="J806" i="6"/>
  <c r="I806" i="6"/>
  <c r="K805" i="6"/>
  <c r="J805" i="6"/>
  <c r="I805" i="6"/>
  <c r="K804" i="6"/>
  <c r="J804" i="6"/>
  <c r="I804" i="6"/>
  <c r="K803" i="6"/>
  <c r="J803" i="6"/>
  <c r="I803" i="6"/>
  <c r="K802" i="6"/>
  <c r="J802" i="6"/>
  <c r="I802" i="6"/>
  <c r="K801" i="6"/>
  <c r="J801" i="6"/>
  <c r="I801" i="6"/>
  <c r="K800" i="6"/>
  <c r="J800" i="6"/>
  <c r="I800" i="6"/>
  <c r="K799" i="6"/>
  <c r="J799" i="6"/>
  <c r="I799" i="6"/>
  <c r="K798" i="6"/>
  <c r="J798" i="6"/>
  <c r="I798" i="6"/>
  <c r="K797" i="6"/>
  <c r="J797" i="6"/>
  <c r="I797" i="6"/>
  <c r="K796" i="6"/>
  <c r="J796" i="6"/>
  <c r="I796" i="6"/>
  <c r="K795" i="6"/>
  <c r="J795" i="6"/>
  <c r="I795" i="6"/>
  <c r="K794" i="6"/>
  <c r="J794" i="6"/>
  <c r="I794" i="6"/>
  <c r="K793" i="6"/>
  <c r="J793" i="6"/>
  <c r="I793" i="6"/>
  <c r="K792" i="6"/>
  <c r="J792" i="6"/>
  <c r="I792" i="6"/>
  <c r="K791" i="6"/>
  <c r="J791" i="6"/>
  <c r="I791" i="6"/>
  <c r="K790" i="6"/>
  <c r="J790" i="6"/>
  <c r="I790" i="6"/>
  <c r="K789" i="6"/>
  <c r="J789" i="6"/>
  <c r="I789" i="6"/>
  <c r="K788" i="6"/>
  <c r="J788" i="6"/>
  <c r="I788" i="6"/>
  <c r="K787" i="6"/>
  <c r="J787" i="6"/>
  <c r="I787" i="6"/>
  <c r="K786" i="6"/>
  <c r="J786" i="6"/>
  <c r="I786" i="6"/>
  <c r="K785" i="6"/>
  <c r="J785" i="6"/>
  <c r="I785" i="6"/>
  <c r="K784" i="6"/>
  <c r="J784" i="6"/>
  <c r="I784" i="6"/>
  <c r="K783" i="6"/>
  <c r="J783" i="6"/>
  <c r="I783" i="6"/>
  <c r="K782" i="6"/>
  <c r="J782" i="6"/>
  <c r="I782" i="6"/>
  <c r="K781" i="6"/>
  <c r="J781" i="6"/>
  <c r="I781" i="6"/>
  <c r="K780" i="6"/>
  <c r="J780" i="6"/>
  <c r="I780" i="6"/>
  <c r="K779" i="6"/>
  <c r="J779" i="6"/>
  <c r="I779" i="6"/>
  <c r="K778" i="6"/>
  <c r="J778" i="6"/>
  <c r="I778" i="6"/>
  <c r="K777" i="6"/>
  <c r="J777" i="6"/>
  <c r="I777" i="6"/>
  <c r="K776" i="6"/>
  <c r="J776" i="6"/>
  <c r="I776" i="6"/>
  <c r="K775" i="6"/>
  <c r="J775" i="6"/>
  <c r="I775" i="6"/>
  <c r="K774" i="6"/>
  <c r="J774" i="6"/>
  <c r="I774" i="6"/>
  <c r="K773" i="6"/>
  <c r="J773" i="6"/>
  <c r="I773" i="6"/>
  <c r="K772" i="6"/>
  <c r="J772" i="6"/>
  <c r="I772" i="6"/>
  <c r="K771" i="6"/>
  <c r="J771" i="6"/>
  <c r="I771" i="6"/>
  <c r="K770" i="6"/>
  <c r="J770" i="6"/>
  <c r="I770" i="6"/>
  <c r="K769" i="6"/>
  <c r="J769" i="6"/>
  <c r="I769" i="6"/>
  <c r="K768" i="6"/>
  <c r="J768" i="6"/>
  <c r="I768" i="6"/>
  <c r="K767" i="6"/>
  <c r="J767" i="6"/>
  <c r="I767" i="6"/>
  <c r="K766" i="6"/>
  <c r="J766" i="6"/>
  <c r="I766" i="6"/>
  <c r="K765" i="6"/>
  <c r="J765" i="6"/>
  <c r="I765" i="6"/>
  <c r="K764" i="6"/>
  <c r="J764" i="6"/>
  <c r="I764" i="6"/>
  <c r="K763" i="6"/>
  <c r="J763" i="6"/>
  <c r="I763" i="6"/>
  <c r="K762" i="6"/>
  <c r="J762" i="6"/>
  <c r="I762" i="6"/>
  <c r="K761" i="6"/>
  <c r="J761" i="6"/>
  <c r="I761" i="6"/>
  <c r="K760" i="6"/>
  <c r="J760" i="6"/>
  <c r="I760" i="6"/>
  <c r="K759" i="6"/>
  <c r="J759" i="6"/>
  <c r="I759" i="6"/>
  <c r="K758" i="6"/>
  <c r="J758" i="6"/>
  <c r="I758" i="6"/>
  <c r="K757" i="6"/>
  <c r="J757" i="6"/>
  <c r="I757" i="6"/>
  <c r="K756" i="6"/>
  <c r="J756" i="6"/>
  <c r="I756" i="6"/>
  <c r="K755" i="6"/>
  <c r="J755" i="6"/>
  <c r="I755" i="6"/>
  <c r="K754" i="6"/>
  <c r="J754" i="6"/>
  <c r="I754" i="6"/>
  <c r="K753" i="6"/>
  <c r="J753" i="6"/>
  <c r="I753" i="6"/>
  <c r="K752" i="6"/>
  <c r="J752" i="6"/>
  <c r="I752" i="6"/>
  <c r="K751" i="6"/>
  <c r="J751" i="6"/>
  <c r="I751" i="6"/>
  <c r="K750" i="6"/>
  <c r="J750" i="6"/>
  <c r="I750" i="6"/>
  <c r="K749" i="6"/>
  <c r="J749" i="6"/>
  <c r="I749" i="6"/>
  <c r="K748" i="6"/>
  <c r="J748" i="6"/>
  <c r="I748" i="6"/>
  <c r="K747" i="6"/>
  <c r="J747" i="6"/>
  <c r="I747" i="6"/>
  <c r="K746" i="6"/>
  <c r="J746" i="6"/>
  <c r="I746" i="6"/>
  <c r="K745" i="6"/>
  <c r="J745" i="6"/>
  <c r="I745" i="6"/>
  <c r="K744" i="6"/>
  <c r="J744" i="6"/>
  <c r="I744" i="6"/>
  <c r="K743" i="6"/>
  <c r="J743" i="6"/>
  <c r="I743" i="6"/>
  <c r="K742" i="6"/>
  <c r="J742" i="6"/>
  <c r="I742" i="6"/>
  <c r="K741" i="6"/>
  <c r="J741" i="6"/>
  <c r="I741" i="6"/>
  <c r="K740" i="6"/>
  <c r="J740" i="6"/>
  <c r="I740" i="6"/>
  <c r="K739" i="6"/>
  <c r="J739" i="6"/>
  <c r="I739" i="6"/>
  <c r="K738" i="6"/>
  <c r="J738" i="6"/>
  <c r="I738" i="6"/>
  <c r="K737" i="6"/>
  <c r="J737" i="6"/>
  <c r="I737" i="6"/>
  <c r="K736" i="6"/>
  <c r="J736" i="6"/>
  <c r="I736" i="6"/>
  <c r="K735" i="6"/>
  <c r="J735" i="6"/>
  <c r="I735" i="6"/>
  <c r="K734" i="6"/>
  <c r="J734" i="6"/>
  <c r="I734" i="6"/>
  <c r="K733" i="6"/>
  <c r="J733" i="6"/>
  <c r="I733" i="6"/>
  <c r="K732" i="6"/>
  <c r="J732" i="6"/>
  <c r="I732" i="6"/>
  <c r="K731" i="6"/>
  <c r="J731" i="6"/>
  <c r="I731" i="6"/>
  <c r="K730" i="6"/>
  <c r="J730" i="6"/>
  <c r="I730" i="6"/>
  <c r="K729" i="6"/>
  <c r="J729" i="6"/>
  <c r="I729" i="6"/>
  <c r="K728" i="6"/>
  <c r="J728" i="6"/>
  <c r="I728" i="6"/>
  <c r="K727" i="6"/>
  <c r="J727" i="6"/>
  <c r="I727" i="6"/>
  <c r="K726" i="6"/>
  <c r="J726" i="6"/>
  <c r="I726" i="6"/>
  <c r="K725" i="6"/>
  <c r="J725" i="6"/>
  <c r="I725" i="6"/>
  <c r="K724" i="6"/>
  <c r="J724" i="6"/>
  <c r="I724" i="6"/>
  <c r="K723" i="6"/>
  <c r="J723" i="6"/>
  <c r="I723" i="6"/>
  <c r="K722" i="6"/>
  <c r="J722" i="6"/>
  <c r="I722" i="6"/>
  <c r="K721" i="6"/>
  <c r="J721" i="6"/>
  <c r="I721" i="6"/>
  <c r="K720" i="6"/>
  <c r="J720" i="6"/>
  <c r="I720" i="6"/>
  <c r="K719" i="6"/>
  <c r="J719" i="6"/>
  <c r="I719" i="6"/>
  <c r="K718" i="6"/>
  <c r="J718" i="6"/>
  <c r="I718" i="6"/>
  <c r="K717" i="6"/>
  <c r="J717" i="6"/>
  <c r="I717" i="6"/>
  <c r="K716" i="6"/>
  <c r="J716" i="6"/>
  <c r="I716" i="6"/>
  <c r="K715" i="6"/>
  <c r="J715" i="6"/>
  <c r="I715" i="6"/>
  <c r="K714" i="6"/>
  <c r="J714" i="6"/>
  <c r="I714" i="6"/>
  <c r="C714" i="6"/>
  <c r="K713" i="6"/>
  <c r="J713" i="6"/>
  <c r="I713" i="6"/>
  <c r="K712" i="6"/>
  <c r="J712" i="6"/>
  <c r="I712" i="6"/>
  <c r="K711" i="6"/>
  <c r="J711" i="6"/>
  <c r="I711" i="6"/>
  <c r="J710" i="6"/>
  <c r="I710" i="6"/>
  <c r="J709" i="6"/>
  <c r="I709" i="6"/>
  <c r="J708" i="6"/>
  <c r="I708" i="6"/>
  <c r="J707" i="6"/>
  <c r="I707" i="6"/>
  <c r="J706" i="6"/>
  <c r="J705" i="6"/>
  <c r="I705" i="6"/>
  <c r="J704" i="6"/>
  <c r="J703" i="6"/>
  <c r="J702" i="6"/>
  <c r="J701" i="6"/>
  <c r="J700" i="6"/>
  <c r="J699" i="6"/>
  <c r="J698" i="6"/>
  <c r="J697" i="6"/>
  <c r="J696" i="6"/>
  <c r="J695" i="6"/>
  <c r="J694" i="6"/>
  <c r="J693" i="6"/>
  <c r="J692" i="6"/>
  <c r="I692" i="6"/>
  <c r="J691" i="6"/>
  <c r="I691" i="6"/>
  <c r="J690" i="6"/>
  <c r="I690" i="6"/>
  <c r="J689" i="6"/>
  <c r="I689" i="6"/>
  <c r="J688" i="6"/>
  <c r="I688" i="6"/>
  <c r="J687" i="6"/>
  <c r="I687" i="6"/>
  <c r="J686" i="6"/>
  <c r="I686" i="6"/>
  <c r="J685" i="6"/>
  <c r="I685" i="6"/>
  <c r="J684" i="6"/>
  <c r="I684" i="6"/>
  <c r="J683" i="6"/>
  <c r="I683" i="6"/>
  <c r="J682" i="6"/>
  <c r="I682" i="6"/>
  <c r="J681" i="6"/>
  <c r="I681" i="6"/>
  <c r="J680" i="6"/>
  <c r="I680" i="6"/>
  <c r="J679" i="6"/>
  <c r="I679" i="6"/>
  <c r="J678" i="6"/>
  <c r="I678" i="6"/>
  <c r="J677" i="6"/>
  <c r="I677" i="6"/>
  <c r="J676" i="6"/>
  <c r="I676" i="6"/>
  <c r="J675" i="6"/>
  <c r="I675" i="6"/>
  <c r="J674" i="6"/>
  <c r="I674" i="6"/>
  <c r="J673" i="6"/>
  <c r="I673" i="6"/>
  <c r="J672" i="6"/>
  <c r="I672" i="6"/>
  <c r="J671" i="6"/>
  <c r="I671" i="6"/>
  <c r="J670" i="6"/>
  <c r="I670" i="6"/>
  <c r="J669" i="6"/>
  <c r="I669" i="6"/>
  <c r="J668" i="6"/>
  <c r="I668" i="6"/>
  <c r="J667" i="6"/>
  <c r="I667" i="6"/>
  <c r="J666" i="6"/>
  <c r="I666" i="6"/>
  <c r="J665" i="6"/>
  <c r="I665" i="6"/>
  <c r="J664" i="6"/>
  <c r="I664" i="6"/>
  <c r="J663" i="6"/>
  <c r="I663" i="6"/>
  <c r="J662" i="6"/>
  <c r="I662" i="6"/>
  <c r="J661" i="6"/>
  <c r="I661" i="6"/>
  <c r="J660" i="6"/>
  <c r="I660" i="6"/>
  <c r="J659" i="6"/>
  <c r="I659" i="6"/>
  <c r="J658" i="6"/>
  <c r="I658" i="6"/>
  <c r="J657" i="6"/>
  <c r="I657" i="6"/>
  <c r="J656" i="6"/>
  <c r="I656" i="6"/>
  <c r="J655" i="6"/>
  <c r="I655" i="6"/>
  <c r="J654" i="6"/>
  <c r="I654" i="6"/>
  <c r="J653" i="6"/>
  <c r="I653" i="6"/>
  <c r="J652" i="6"/>
  <c r="I652" i="6"/>
  <c r="J651" i="6"/>
  <c r="I651" i="6"/>
  <c r="J650" i="6"/>
  <c r="I650" i="6"/>
  <c r="J649" i="6"/>
  <c r="I649" i="6"/>
  <c r="J648" i="6"/>
  <c r="I648" i="6"/>
  <c r="J647" i="6"/>
  <c r="I647" i="6"/>
  <c r="J646" i="6"/>
  <c r="I646" i="6"/>
  <c r="J645" i="6"/>
  <c r="I645" i="6"/>
  <c r="J644" i="6"/>
  <c r="I644" i="6"/>
  <c r="J643" i="6"/>
  <c r="I643" i="6"/>
  <c r="J642" i="6"/>
  <c r="I642" i="6"/>
  <c r="J641" i="6"/>
  <c r="I641" i="6"/>
  <c r="J640" i="6"/>
  <c r="I640" i="6"/>
  <c r="J639" i="6"/>
  <c r="I639" i="6"/>
  <c r="J638" i="6"/>
  <c r="I638" i="6"/>
  <c r="J637" i="6"/>
  <c r="I637" i="6"/>
  <c r="J636" i="6"/>
  <c r="I636" i="6"/>
  <c r="J635" i="6"/>
  <c r="I635" i="6"/>
  <c r="J634" i="6"/>
  <c r="I634" i="6"/>
  <c r="J633" i="6"/>
  <c r="I633" i="6"/>
  <c r="J632" i="6"/>
  <c r="I632" i="6"/>
  <c r="J631" i="6"/>
  <c r="I631" i="6"/>
  <c r="J630" i="6"/>
  <c r="I630" i="6"/>
  <c r="J629" i="6"/>
  <c r="I629" i="6"/>
  <c r="J628" i="6"/>
  <c r="I628" i="6"/>
  <c r="J627" i="6"/>
  <c r="I627" i="6"/>
  <c r="J626" i="6"/>
  <c r="I626" i="6"/>
  <c r="J625" i="6"/>
  <c r="I625" i="6"/>
  <c r="J624" i="6"/>
  <c r="I624" i="6"/>
  <c r="J623" i="6"/>
  <c r="I623" i="6"/>
  <c r="J622" i="6"/>
  <c r="I622" i="6"/>
  <c r="J621" i="6"/>
  <c r="I621" i="6"/>
  <c r="J620" i="6"/>
  <c r="I620" i="6"/>
  <c r="J619" i="6"/>
  <c r="I619" i="6"/>
  <c r="J618" i="6"/>
  <c r="I618" i="6"/>
  <c r="J617" i="6"/>
  <c r="I617" i="6"/>
  <c r="J616" i="6"/>
  <c r="I616" i="6"/>
  <c r="J615" i="6"/>
  <c r="I615" i="6"/>
  <c r="J614" i="6"/>
  <c r="I614" i="6"/>
  <c r="J613" i="6"/>
  <c r="I613" i="6"/>
  <c r="J612" i="6"/>
  <c r="I612" i="6"/>
  <c r="J611" i="6"/>
  <c r="I611" i="6"/>
  <c r="J610" i="6"/>
  <c r="I610" i="6"/>
  <c r="J609" i="6"/>
  <c r="I609" i="6"/>
  <c r="J608" i="6"/>
  <c r="I608" i="6"/>
  <c r="J607" i="6"/>
  <c r="I607" i="6"/>
  <c r="J606" i="6"/>
  <c r="I606" i="6"/>
  <c r="J605" i="6"/>
  <c r="I605" i="6"/>
  <c r="J604" i="6"/>
  <c r="I604" i="6"/>
  <c r="J603" i="6"/>
  <c r="I603" i="6"/>
  <c r="J602" i="6"/>
  <c r="I602" i="6"/>
  <c r="J601" i="6"/>
  <c r="I601" i="6"/>
  <c r="J600" i="6"/>
  <c r="I600" i="6"/>
  <c r="J599" i="6"/>
  <c r="I599" i="6"/>
  <c r="J598" i="6"/>
  <c r="I598" i="6"/>
  <c r="J597" i="6"/>
  <c r="I597" i="6"/>
  <c r="J596" i="6"/>
  <c r="I596" i="6"/>
  <c r="J595" i="6"/>
  <c r="I595" i="6"/>
  <c r="J594" i="6"/>
  <c r="I594" i="6"/>
  <c r="J593" i="6"/>
  <c r="I593" i="6"/>
  <c r="J592" i="6"/>
  <c r="I592" i="6"/>
  <c r="J591" i="6"/>
  <c r="I591" i="6"/>
  <c r="J590" i="6"/>
  <c r="I590" i="6"/>
  <c r="J589" i="6"/>
  <c r="I589" i="6"/>
  <c r="J588" i="6"/>
  <c r="I588" i="6"/>
  <c r="J587" i="6"/>
  <c r="I587" i="6"/>
  <c r="J586" i="6"/>
  <c r="I586" i="6"/>
  <c r="J585" i="6"/>
  <c r="I585" i="6"/>
  <c r="J584" i="6"/>
  <c r="I584" i="6"/>
  <c r="J583" i="6"/>
  <c r="I583" i="6"/>
  <c r="J582" i="6"/>
  <c r="I582" i="6"/>
  <c r="J581" i="6"/>
  <c r="I581" i="6"/>
  <c r="J580" i="6"/>
  <c r="I580" i="6"/>
  <c r="J579" i="6"/>
  <c r="I579" i="6"/>
  <c r="J578" i="6"/>
  <c r="I578" i="6"/>
  <c r="J577" i="6"/>
  <c r="I577" i="6"/>
  <c r="J576" i="6"/>
  <c r="I576" i="6"/>
  <c r="J575" i="6"/>
  <c r="I575" i="6"/>
  <c r="J574" i="6"/>
  <c r="I574" i="6"/>
  <c r="J573" i="6"/>
  <c r="I573" i="6"/>
  <c r="J572" i="6"/>
  <c r="I572" i="6"/>
  <c r="J571" i="6"/>
  <c r="I571" i="6"/>
  <c r="J570" i="6"/>
  <c r="I570" i="6"/>
  <c r="J569" i="6"/>
  <c r="I569" i="6"/>
  <c r="J568" i="6"/>
  <c r="I568" i="6"/>
  <c r="J567" i="6"/>
  <c r="I567" i="6"/>
  <c r="J566" i="6"/>
  <c r="I566" i="6"/>
  <c r="J565" i="6"/>
  <c r="I565" i="6"/>
  <c r="J564" i="6"/>
  <c r="I564" i="6"/>
  <c r="J563" i="6"/>
  <c r="I563" i="6"/>
  <c r="J562" i="6"/>
  <c r="I562" i="6"/>
  <c r="J561" i="6"/>
  <c r="I561" i="6"/>
  <c r="J560" i="6"/>
  <c r="I560" i="6"/>
  <c r="J559" i="6"/>
  <c r="I559" i="6"/>
  <c r="J558" i="6"/>
  <c r="I558" i="6"/>
  <c r="J557" i="6"/>
  <c r="I557" i="6"/>
  <c r="J556" i="6"/>
  <c r="I556" i="6"/>
  <c r="J555" i="6"/>
  <c r="I555" i="6"/>
  <c r="J554" i="6"/>
  <c r="I554" i="6"/>
  <c r="J553" i="6"/>
  <c r="I553" i="6"/>
  <c r="J552" i="6"/>
  <c r="I552" i="6"/>
  <c r="J551" i="6"/>
  <c r="I551" i="6"/>
  <c r="J550" i="6"/>
  <c r="I550" i="6"/>
  <c r="J549" i="6"/>
  <c r="I549" i="6"/>
  <c r="J548" i="6"/>
  <c r="I548" i="6"/>
  <c r="J547" i="6"/>
  <c r="I547" i="6"/>
  <c r="J546" i="6"/>
  <c r="I546" i="6"/>
  <c r="J545" i="6"/>
  <c r="I545" i="6"/>
  <c r="J544" i="6"/>
  <c r="I544" i="6"/>
  <c r="J543" i="6"/>
  <c r="I543" i="6"/>
  <c r="J542" i="6"/>
  <c r="I542" i="6"/>
  <c r="J541" i="6"/>
  <c r="I541" i="6"/>
  <c r="J540" i="6"/>
  <c r="I540" i="6"/>
  <c r="J539" i="6"/>
  <c r="I539" i="6"/>
  <c r="J538" i="6"/>
  <c r="I538" i="6"/>
  <c r="J537" i="6"/>
  <c r="I537" i="6"/>
  <c r="J536" i="6"/>
  <c r="I536" i="6"/>
  <c r="J535" i="6"/>
  <c r="I535" i="6"/>
  <c r="J534" i="6"/>
  <c r="I534" i="6"/>
  <c r="J533" i="6"/>
  <c r="I533" i="6"/>
  <c r="J532" i="6"/>
  <c r="I532" i="6"/>
  <c r="J531" i="6"/>
  <c r="I531" i="6"/>
  <c r="J530" i="6"/>
  <c r="I530" i="6"/>
  <c r="J529" i="6"/>
  <c r="I529" i="6"/>
  <c r="J528" i="6"/>
  <c r="I528" i="6"/>
  <c r="J527" i="6"/>
  <c r="I527" i="6"/>
  <c r="J526" i="6"/>
  <c r="I526" i="6"/>
  <c r="J525" i="6"/>
  <c r="I525" i="6"/>
  <c r="J524" i="6"/>
  <c r="I524" i="6"/>
  <c r="J523" i="6"/>
  <c r="I523" i="6"/>
  <c r="J522" i="6"/>
  <c r="I522" i="6"/>
  <c r="J521" i="6"/>
  <c r="I521" i="6"/>
  <c r="J520" i="6"/>
  <c r="I520" i="6"/>
  <c r="J519" i="6"/>
  <c r="I519" i="6"/>
  <c r="J518" i="6"/>
  <c r="I518" i="6"/>
  <c r="J517" i="6"/>
  <c r="I517" i="6"/>
  <c r="J516" i="6"/>
  <c r="I516" i="6"/>
  <c r="J515" i="6"/>
  <c r="I515" i="6"/>
  <c r="J514" i="6"/>
  <c r="I514" i="6"/>
  <c r="J513" i="6"/>
  <c r="I513" i="6"/>
  <c r="J512" i="6"/>
  <c r="I512" i="6"/>
  <c r="J511" i="6"/>
  <c r="I511" i="6"/>
  <c r="J510" i="6"/>
  <c r="I510" i="6"/>
  <c r="J509" i="6"/>
  <c r="I509" i="6"/>
  <c r="J508" i="6"/>
  <c r="I508" i="6"/>
  <c r="J507" i="6"/>
  <c r="I507" i="6"/>
  <c r="J506" i="6"/>
  <c r="I506" i="6"/>
  <c r="J505" i="6"/>
  <c r="I505" i="6"/>
  <c r="J504" i="6"/>
  <c r="I504" i="6"/>
  <c r="J503" i="6"/>
  <c r="I503" i="6"/>
  <c r="J502" i="6"/>
  <c r="I502" i="6"/>
  <c r="J501" i="6"/>
  <c r="I501" i="6"/>
  <c r="J500" i="6"/>
  <c r="I500" i="6"/>
  <c r="J499" i="6"/>
  <c r="I499" i="6"/>
  <c r="J498" i="6"/>
  <c r="I498" i="6"/>
  <c r="J497" i="6"/>
  <c r="I497" i="6"/>
  <c r="J496" i="6"/>
  <c r="I496" i="6"/>
  <c r="J495" i="6"/>
  <c r="I495" i="6"/>
  <c r="J494" i="6"/>
  <c r="I494" i="6"/>
  <c r="J493" i="6"/>
  <c r="I493" i="6"/>
  <c r="J492" i="6"/>
  <c r="I492" i="6"/>
  <c r="J491" i="6"/>
  <c r="I491" i="6"/>
  <c r="J490" i="6"/>
  <c r="I490" i="6"/>
  <c r="J489" i="6"/>
  <c r="I489" i="6"/>
  <c r="J488" i="6"/>
  <c r="I488" i="6"/>
  <c r="J487" i="6"/>
  <c r="I487" i="6"/>
  <c r="J486" i="6"/>
  <c r="I486" i="6"/>
  <c r="J485" i="6"/>
  <c r="I485" i="6"/>
  <c r="J484" i="6"/>
  <c r="I484" i="6"/>
  <c r="J483" i="6"/>
  <c r="I483" i="6"/>
  <c r="J482" i="6"/>
  <c r="I482" i="6"/>
  <c r="J481" i="6"/>
  <c r="I481" i="6"/>
  <c r="J480" i="6"/>
  <c r="I480" i="6"/>
  <c r="J479" i="6"/>
  <c r="I479" i="6"/>
  <c r="J478" i="6"/>
  <c r="I478" i="6"/>
  <c r="J477" i="6"/>
  <c r="I477" i="6"/>
  <c r="J476" i="6"/>
  <c r="I476" i="6"/>
  <c r="J475" i="6"/>
  <c r="I475" i="6"/>
  <c r="J474" i="6"/>
  <c r="I474" i="6"/>
  <c r="J473" i="6"/>
  <c r="I473" i="6"/>
  <c r="J472" i="6"/>
  <c r="I472" i="6"/>
  <c r="J471" i="6"/>
  <c r="I471" i="6"/>
  <c r="J470" i="6"/>
  <c r="I470" i="6"/>
  <c r="J469" i="6"/>
  <c r="I469" i="6"/>
  <c r="J468" i="6"/>
  <c r="I468" i="6"/>
  <c r="J467" i="6"/>
  <c r="I467" i="6"/>
  <c r="J466" i="6"/>
  <c r="I466" i="6"/>
  <c r="J465" i="6"/>
  <c r="I465" i="6"/>
  <c r="J464" i="6"/>
  <c r="I464" i="6"/>
  <c r="J463" i="6"/>
  <c r="I463" i="6"/>
  <c r="J462" i="6"/>
  <c r="I462" i="6"/>
  <c r="J461" i="6"/>
  <c r="I461" i="6"/>
  <c r="J460" i="6"/>
  <c r="I460" i="6"/>
  <c r="J459" i="6"/>
  <c r="I459" i="6"/>
  <c r="J458" i="6"/>
  <c r="I458" i="6"/>
  <c r="J457" i="6"/>
  <c r="I457" i="6"/>
  <c r="J456" i="6"/>
  <c r="I456" i="6"/>
  <c r="J455" i="6"/>
  <c r="I455" i="6"/>
  <c r="J454" i="6"/>
  <c r="I454" i="6"/>
  <c r="J453" i="6"/>
  <c r="I453" i="6"/>
  <c r="J452" i="6"/>
  <c r="I452" i="6"/>
  <c r="J451" i="6"/>
  <c r="I451" i="6"/>
  <c r="J450" i="6"/>
  <c r="I450" i="6"/>
  <c r="J449" i="6"/>
  <c r="I449" i="6"/>
  <c r="J448" i="6"/>
  <c r="I448" i="6"/>
  <c r="J447" i="6"/>
  <c r="I447" i="6"/>
  <c r="J446" i="6"/>
  <c r="I446" i="6"/>
  <c r="J445" i="6"/>
  <c r="I445" i="6"/>
  <c r="J444" i="6"/>
  <c r="I444" i="6"/>
  <c r="J443" i="6"/>
  <c r="I443" i="6"/>
  <c r="J442" i="6"/>
  <c r="I442" i="6"/>
  <c r="J441" i="6"/>
  <c r="I441" i="6"/>
  <c r="J440" i="6"/>
  <c r="I440" i="6"/>
  <c r="J439" i="6"/>
  <c r="I439" i="6"/>
  <c r="J438" i="6"/>
  <c r="I438" i="6"/>
  <c r="J437" i="6"/>
  <c r="I437" i="6"/>
  <c r="J436" i="6"/>
  <c r="I436" i="6"/>
  <c r="J435" i="6"/>
  <c r="I435" i="6"/>
  <c r="J434" i="6"/>
  <c r="I434" i="6"/>
  <c r="J433" i="6"/>
  <c r="I433" i="6"/>
  <c r="J432" i="6"/>
  <c r="I432" i="6"/>
  <c r="J431" i="6"/>
  <c r="I431" i="6"/>
  <c r="J430" i="6"/>
  <c r="I430" i="6"/>
  <c r="J429" i="6"/>
  <c r="I429" i="6"/>
  <c r="J428" i="6"/>
  <c r="I428" i="6"/>
  <c r="J427" i="6"/>
  <c r="I427" i="6"/>
  <c r="J426" i="6"/>
  <c r="I426" i="6"/>
  <c r="J425" i="6"/>
  <c r="I425" i="6"/>
  <c r="J424" i="6"/>
  <c r="I424" i="6"/>
  <c r="J423" i="6"/>
  <c r="I423" i="6"/>
  <c r="J422" i="6"/>
  <c r="I422" i="6"/>
  <c r="J421" i="6"/>
  <c r="I421" i="6"/>
  <c r="J420" i="6"/>
  <c r="I420" i="6"/>
  <c r="J419" i="6"/>
  <c r="I419" i="6"/>
  <c r="J418" i="6"/>
  <c r="I418" i="6"/>
  <c r="J417" i="6"/>
  <c r="I417" i="6"/>
  <c r="J416" i="6"/>
  <c r="I416" i="6"/>
  <c r="J415" i="6"/>
  <c r="I415" i="6"/>
  <c r="J414" i="6"/>
  <c r="I414" i="6"/>
  <c r="J413" i="6"/>
  <c r="I413" i="6"/>
  <c r="J412" i="6"/>
  <c r="I412" i="6"/>
  <c r="J411" i="6"/>
  <c r="I411" i="6"/>
  <c r="J410" i="6"/>
  <c r="I410" i="6"/>
  <c r="J409" i="6"/>
  <c r="I409" i="6"/>
  <c r="J408" i="6"/>
  <c r="I408" i="6"/>
  <c r="J407" i="6"/>
  <c r="I407" i="6"/>
  <c r="J406" i="6"/>
  <c r="I406" i="6"/>
  <c r="J405" i="6"/>
  <c r="I405" i="6"/>
  <c r="J404" i="6"/>
  <c r="I404" i="6"/>
  <c r="J403" i="6"/>
  <c r="I403" i="6"/>
  <c r="J402" i="6"/>
  <c r="I402" i="6"/>
  <c r="J401" i="6"/>
  <c r="I401" i="6"/>
  <c r="J400" i="6"/>
  <c r="I400" i="6"/>
  <c r="J399" i="6"/>
  <c r="I399" i="6"/>
  <c r="J398" i="6"/>
  <c r="I398" i="6"/>
  <c r="J397" i="6"/>
  <c r="I397" i="6"/>
  <c r="J396" i="6"/>
  <c r="I396" i="6"/>
  <c r="J395" i="6"/>
  <c r="I395" i="6"/>
  <c r="J394" i="6"/>
  <c r="I394" i="6"/>
  <c r="J393" i="6"/>
  <c r="I393" i="6"/>
  <c r="J392" i="6"/>
  <c r="I392" i="6"/>
  <c r="J391" i="6"/>
  <c r="I391" i="6"/>
  <c r="J390" i="6"/>
  <c r="I390" i="6"/>
  <c r="J389" i="6"/>
  <c r="I389" i="6"/>
  <c r="J388" i="6"/>
  <c r="J387" i="6"/>
  <c r="I387" i="6"/>
  <c r="J386" i="6"/>
  <c r="I386" i="6"/>
  <c r="J385" i="6"/>
  <c r="I385" i="6"/>
  <c r="J384" i="6"/>
  <c r="I384" i="6"/>
  <c r="J383" i="6"/>
  <c r="I383" i="6"/>
  <c r="J382" i="6"/>
  <c r="I382" i="6"/>
  <c r="J381" i="6"/>
  <c r="I381" i="6"/>
  <c r="J380" i="6"/>
  <c r="I380" i="6"/>
  <c r="J379" i="6"/>
  <c r="I379" i="6"/>
  <c r="J378" i="6"/>
  <c r="I378" i="6"/>
  <c r="J377" i="6"/>
  <c r="I377" i="6"/>
  <c r="J376" i="6"/>
  <c r="I376" i="6"/>
  <c r="J375" i="6"/>
  <c r="I375" i="6"/>
  <c r="J374" i="6"/>
  <c r="I374" i="6"/>
  <c r="J373" i="6"/>
  <c r="I373" i="6"/>
  <c r="J372" i="6"/>
  <c r="I372" i="6"/>
  <c r="J371" i="6"/>
  <c r="I371" i="6"/>
  <c r="J370" i="6"/>
  <c r="I370" i="6"/>
  <c r="J369" i="6"/>
  <c r="I369" i="6"/>
  <c r="J368" i="6"/>
  <c r="I368" i="6"/>
  <c r="J367" i="6"/>
  <c r="I367" i="6"/>
  <c r="J366" i="6"/>
  <c r="I366" i="6"/>
  <c r="J365" i="6"/>
  <c r="J364" i="6"/>
  <c r="I364" i="6"/>
  <c r="J363" i="6"/>
  <c r="I363" i="6"/>
  <c r="J362" i="6"/>
  <c r="I362" i="6"/>
  <c r="J361" i="6"/>
  <c r="I361" i="6"/>
  <c r="J360" i="6"/>
  <c r="I360" i="6"/>
  <c r="J359" i="6"/>
  <c r="I359" i="6"/>
  <c r="J358" i="6"/>
  <c r="I358" i="6"/>
  <c r="J357" i="6"/>
  <c r="I357" i="6"/>
  <c r="J356" i="6"/>
  <c r="I356" i="6"/>
  <c r="J355" i="6"/>
  <c r="I355" i="6"/>
  <c r="J354" i="6"/>
  <c r="I354" i="6"/>
  <c r="J353" i="6"/>
  <c r="I353" i="6"/>
  <c r="J352" i="6"/>
  <c r="I352" i="6"/>
  <c r="J351" i="6"/>
  <c r="I351" i="6"/>
  <c r="J350" i="6"/>
  <c r="I350" i="6"/>
  <c r="J349" i="6"/>
  <c r="I349" i="6"/>
  <c r="J348" i="6"/>
  <c r="I348" i="6"/>
  <c r="J347" i="6"/>
  <c r="I347" i="6"/>
  <c r="J346" i="6"/>
  <c r="I346" i="6"/>
  <c r="J345" i="6"/>
  <c r="I345" i="6"/>
  <c r="J344" i="6"/>
  <c r="I344" i="6"/>
  <c r="J343" i="6"/>
  <c r="I343" i="6"/>
  <c r="J342" i="6"/>
  <c r="I342" i="6"/>
  <c r="J341" i="6"/>
  <c r="I341" i="6"/>
  <c r="J340" i="6"/>
  <c r="I340" i="6"/>
  <c r="J339" i="6"/>
  <c r="I339" i="6"/>
  <c r="J338" i="6"/>
  <c r="I338" i="6"/>
  <c r="J337" i="6"/>
  <c r="I337" i="6"/>
  <c r="J336" i="6"/>
  <c r="I336" i="6"/>
  <c r="J335" i="6"/>
  <c r="I335" i="6"/>
  <c r="J334" i="6"/>
  <c r="I334" i="6"/>
  <c r="J333" i="6"/>
  <c r="I333" i="6"/>
  <c r="J332" i="6"/>
  <c r="I332" i="6"/>
  <c r="K326" i="6"/>
  <c r="J326" i="6"/>
  <c r="K325" i="6"/>
  <c r="J325" i="6"/>
  <c r="K324" i="6"/>
  <c r="J324" i="6"/>
  <c r="K323" i="6"/>
  <c r="J323" i="6"/>
  <c r="K322" i="6"/>
  <c r="J322" i="6"/>
  <c r="K321" i="6"/>
  <c r="J321" i="6"/>
  <c r="K320" i="6"/>
  <c r="J320" i="6"/>
  <c r="K319" i="6"/>
  <c r="J319" i="6"/>
  <c r="K318" i="6"/>
  <c r="J318" i="6"/>
  <c r="K317" i="6"/>
  <c r="J317" i="6"/>
  <c r="K316" i="6"/>
  <c r="J316" i="6"/>
  <c r="K315" i="6"/>
  <c r="J315" i="6"/>
  <c r="C315" i="6"/>
  <c r="K314" i="6"/>
  <c r="J314" i="6"/>
  <c r="C314" i="6"/>
  <c r="K313" i="6"/>
  <c r="J313" i="6"/>
  <c r="K312" i="6"/>
  <c r="J312" i="6"/>
  <c r="K311" i="6"/>
  <c r="J311" i="6"/>
  <c r="K310" i="6"/>
  <c r="J310" i="6"/>
  <c r="C310" i="6"/>
  <c r="K309" i="6"/>
  <c r="J309" i="6"/>
  <c r="C309" i="6"/>
  <c r="K308" i="6"/>
  <c r="J308" i="6"/>
  <c r="C308" i="6"/>
  <c r="K307" i="6"/>
  <c r="J307" i="6"/>
  <c r="C307" i="6"/>
  <c r="K306" i="6"/>
  <c r="J306" i="6"/>
  <c r="C306" i="6"/>
  <c r="K305" i="6"/>
  <c r="J305" i="6"/>
  <c r="C305" i="6"/>
  <c r="K304" i="6"/>
  <c r="J304" i="6"/>
  <c r="K303" i="6"/>
  <c r="J303" i="6"/>
  <c r="C303" i="6"/>
  <c r="K302" i="6"/>
  <c r="J302" i="6"/>
  <c r="C302" i="6"/>
  <c r="K301" i="6"/>
  <c r="J301" i="6"/>
  <c r="C301" i="6"/>
  <c r="K300" i="6"/>
  <c r="J300" i="6"/>
  <c r="C300" i="6"/>
  <c r="J299" i="6"/>
  <c r="J298" i="6"/>
  <c r="J297" i="6"/>
  <c r="J296" i="6"/>
  <c r="J295" i="6"/>
  <c r="J294" i="6"/>
  <c r="C294" i="6"/>
  <c r="J293" i="6"/>
  <c r="C293" i="6"/>
  <c r="J292" i="6"/>
  <c r="J291" i="6"/>
  <c r="J290" i="6"/>
  <c r="J289" i="6"/>
  <c r="J288" i="6"/>
  <c r="J287" i="6"/>
  <c r="J286" i="6"/>
  <c r="J285" i="6"/>
  <c r="J284" i="6"/>
  <c r="J283" i="6"/>
  <c r="J282" i="6"/>
  <c r="J281" i="6"/>
  <c r="J280" i="6"/>
  <c r="J279" i="6"/>
  <c r="J278" i="6"/>
  <c r="J277" i="6"/>
  <c r="J276" i="6"/>
  <c r="J275" i="6"/>
  <c r="J274" i="6"/>
  <c r="J273" i="6"/>
  <c r="J272" i="6"/>
  <c r="J271" i="6"/>
  <c r="J270" i="6"/>
  <c r="J269" i="6"/>
  <c r="J268" i="6"/>
  <c r="K266" i="6"/>
  <c r="J266" i="6"/>
  <c r="K265" i="6"/>
  <c r="J265" i="6"/>
  <c r="K264" i="6"/>
  <c r="J264" i="6"/>
  <c r="K263" i="6"/>
  <c r="J263" i="6"/>
  <c r="K262" i="6"/>
  <c r="J262" i="6"/>
  <c r="K261" i="6"/>
  <c r="J261" i="6"/>
  <c r="K260" i="6"/>
  <c r="J260" i="6"/>
  <c r="K259" i="6"/>
  <c r="J259" i="6"/>
  <c r="K258" i="6"/>
  <c r="J258" i="6"/>
  <c r="K257" i="6"/>
  <c r="J257" i="6"/>
  <c r="K256" i="6"/>
  <c r="J256" i="6"/>
  <c r="K255" i="6"/>
  <c r="J255" i="6"/>
  <c r="K254" i="6"/>
  <c r="J254" i="6"/>
  <c r="K253" i="6"/>
  <c r="J253" i="6"/>
  <c r="K252" i="6"/>
  <c r="J252" i="6"/>
  <c r="K251" i="6"/>
  <c r="J251" i="6"/>
  <c r="K250" i="6"/>
  <c r="J250" i="6"/>
  <c r="K249" i="6"/>
  <c r="J249" i="6"/>
  <c r="K248" i="6"/>
  <c r="J248" i="6"/>
  <c r="K247" i="6"/>
  <c r="J247" i="6"/>
  <c r="K246" i="6"/>
  <c r="J246" i="6"/>
  <c r="K245" i="6"/>
  <c r="J245" i="6"/>
  <c r="K244" i="6"/>
  <c r="J244" i="6"/>
  <c r="K243" i="6"/>
  <c r="J243" i="6"/>
  <c r="K242" i="6"/>
  <c r="J242" i="6"/>
  <c r="K241" i="6"/>
  <c r="J241" i="6"/>
  <c r="K240" i="6"/>
  <c r="J240" i="6"/>
  <c r="K239" i="6"/>
  <c r="J239" i="6"/>
  <c r="K238" i="6"/>
  <c r="J238" i="6"/>
  <c r="K237" i="6"/>
  <c r="J237" i="6"/>
  <c r="K236" i="6"/>
  <c r="J236" i="6"/>
  <c r="K235" i="6"/>
  <c r="J235" i="6"/>
  <c r="K234" i="6"/>
  <c r="J234" i="6"/>
  <c r="K233" i="6"/>
  <c r="J233" i="6"/>
  <c r="K232" i="6"/>
  <c r="J232" i="6"/>
  <c r="K231" i="6"/>
  <c r="J231" i="6"/>
  <c r="K230" i="6"/>
  <c r="J230" i="6"/>
  <c r="K229" i="6"/>
  <c r="J229" i="6"/>
  <c r="K228" i="6"/>
  <c r="J228" i="6"/>
  <c r="K227" i="6"/>
  <c r="J227" i="6"/>
  <c r="K226" i="6"/>
  <c r="J226" i="6"/>
  <c r="K225" i="6"/>
  <c r="J225" i="6"/>
  <c r="K224" i="6"/>
  <c r="J224" i="6"/>
  <c r="K223" i="6"/>
  <c r="J223" i="6"/>
  <c r="K222" i="6"/>
  <c r="J222" i="6"/>
  <c r="K221" i="6"/>
  <c r="J221" i="6"/>
  <c r="K220" i="6"/>
  <c r="J220" i="6"/>
  <c r="K219" i="6"/>
  <c r="J219" i="6"/>
  <c r="K218" i="6"/>
  <c r="J218" i="6"/>
  <c r="K217" i="6"/>
  <c r="J217" i="6"/>
  <c r="K216" i="6"/>
  <c r="J216" i="6"/>
  <c r="K215" i="6"/>
  <c r="J215" i="6"/>
  <c r="K214" i="6"/>
  <c r="J214" i="6"/>
  <c r="K213" i="6"/>
  <c r="J213" i="6"/>
  <c r="K212" i="6"/>
  <c r="J212" i="6"/>
  <c r="K211" i="6"/>
  <c r="J211" i="6"/>
  <c r="K210" i="6"/>
  <c r="J210" i="6"/>
  <c r="K209" i="6"/>
  <c r="J209" i="6"/>
  <c r="K208" i="6"/>
  <c r="J208" i="6"/>
  <c r="K207" i="6"/>
  <c r="J207" i="6"/>
  <c r="J206" i="6"/>
  <c r="K205" i="6"/>
  <c r="J205" i="6"/>
  <c r="K204" i="6"/>
  <c r="J204" i="6"/>
  <c r="K203" i="6"/>
  <c r="J203" i="6"/>
  <c r="K202" i="6"/>
  <c r="J202" i="6"/>
  <c r="K201" i="6"/>
  <c r="J201" i="6"/>
  <c r="K200" i="6"/>
  <c r="J200" i="6"/>
  <c r="K199" i="6"/>
  <c r="J199" i="6"/>
  <c r="K198" i="6"/>
  <c r="J198" i="6"/>
  <c r="K197" i="6"/>
  <c r="J197" i="6"/>
  <c r="K196" i="6"/>
  <c r="J196" i="6"/>
  <c r="K195" i="6"/>
  <c r="J195" i="6"/>
  <c r="K194" i="6"/>
  <c r="J194" i="6"/>
  <c r="K193" i="6"/>
  <c r="J193" i="6"/>
  <c r="K192" i="6"/>
  <c r="J192" i="6"/>
  <c r="K191" i="6"/>
  <c r="J191" i="6"/>
  <c r="K190" i="6"/>
  <c r="J190" i="6"/>
  <c r="K189" i="6"/>
  <c r="J189" i="6"/>
  <c r="K188" i="6"/>
  <c r="J188" i="6"/>
  <c r="K187" i="6"/>
  <c r="J187" i="6"/>
  <c r="K186" i="6"/>
  <c r="J186" i="6"/>
  <c r="K185" i="6"/>
  <c r="J185" i="6"/>
  <c r="K184" i="6"/>
  <c r="J184" i="6"/>
  <c r="K183" i="6"/>
  <c r="J183" i="6"/>
  <c r="K182" i="6"/>
  <c r="J182" i="6"/>
  <c r="K181" i="6"/>
  <c r="J181" i="6"/>
  <c r="K180" i="6"/>
  <c r="J180" i="6"/>
  <c r="K179" i="6"/>
  <c r="J179" i="6"/>
  <c r="K178" i="6"/>
  <c r="J178" i="6"/>
  <c r="K177" i="6"/>
  <c r="J177" i="6"/>
  <c r="K176" i="6"/>
  <c r="J176" i="6"/>
  <c r="K175" i="6"/>
  <c r="J175" i="6"/>
  <c r="K174" i="6"/>
  <c r="J174" i="6"/>
  <c r="K173" i="6"/>
  <c r="J173" i="6"/>
  <c r="K172" i="6"/>
  <c r="J172" i="6"/>
  <c r="K171" i="6"/>
  <c r="J171" i="6"/>
  <c r="K170" i="6"/>
  <c r="J170" i="6"/>
  <c r="K169" i="6"/>
  <c r="J169" i="6"/>
  <c r="K168" i="6"/>
  <c r="J168" i="6"/>
  <c r="K167" i="6"/>
  <c r="J167" i="6"/>
  <c r="K166" i="6"/>
  <c r="J166" i="6"/>
  <c r="K165" i="6"/>
  <c r="J165" i="6"/>
  <c r="K164" i="6"/>
  <c r="J164" i="6"/>
  <c r="K163" i="6"/>
  <c r="J163" i="6"/>
  <c r="K162" i="6"/>
  <c r="J162" i="6"/>
  <c r="K161" i="6"/>
  <c r="J161" i="6"/>
  <c r="K160" i="6"/>
  <c r="J160" i="6"/>
  <c r="K159" i="6"/>
  <c r="J159" i="6"/>
  <c r="K158" i="6"/>
  <c r="J158" i="6"/>
  <c r="K157" i="6"/>
  <c r="J157" i="6"/>
  <c r="C157" i="6"/>
  <c r="K156" i="6"/>
  <c r="J156" i="6"/>
  <c r="C156" i="6"/>
  <c r="K155" i="6"/>
  <c r="J155" i="6"/>
  <c r="C155" i="6"/>
  <c r="K154" i="6"/>
  <c r="J154" i="6"/>
  <c r="C154" i="6"/>
  <c r="K153" i="6"/>
  <c r="J153" i="6"/>
  <c r="C153" i="6"/>
  <c r="K152" i="6"/>
  <c r="J152" i="6"/>
  <c r="C152" i="6"/>
  <c r="K151" i="6"/>
  <c r="J151" i="6"/>
  <c r="K150" i="6"/>
  <c r="J150" i="6"/>
  <c r="C150" i="6"/>
  <c r="K149" i="6"/>
  <c r="J149" i="6"/>
  <c r="C149" i="6"/>
  <c r="K148" i="6"/>
  <c r="J148" i="6"/>
  <c r="C148" i="6"/>
  <c r="K147" i="6"/>
  <c r="J147" i="6"/>
  <c r="K146" i="6"/>
  <c r="J146" i="6"/>
  <c r="K145" i="6"/>
  <c r="J145" i="6"/>
  <c r="K144" i="6"/>
  <c r="J144" i="6"/>
  <c r="K143" i="6"/>
  <c r="J143" i="6"/>
  <c r="K142" i="6"/>
  <c r="J142" i="6"/>
  <c r="K141" i="6"/>
  <c r="J141" i="6"/>
  <c r="K140" i="6"/>
  <c r="J140" i="6"/>
  <c r="C140" i="6"/>
  <c r="K139" i="6"/>
  <c r="J139" i="6"/>
  <c r="K138" i="6"/>
  <c r="J138" i="6"/>
  <c r="C138" i="6"/>
  <c r="K137" i="6"/>
  <c r="J137" i="6"/>
  <c r="K136" i="6"/>
  <c r="J136" i="6"/>
  <c r="C136" i="6"/>
  <c r="K135" i="6"/>
  <c r="J135" i="6"/>
  <c r="K134" i="6"/>
  <c r="J134" i="6"/>
  <c r="C134" i="6"/>
  <c r="K133" i="6"/>
  <c r="J133" i="6"/>
  <c r="C133" i="6"/>
  <c r="K132" i="6"/>
  <c r="J132" i="6"/>
  <c r="C132" i="6"/>
  <c r="K131" i="6"/>
  <c r="J131" i="6"/>
  <c r="C131" i="6"/>
  <c r="K130" i="6"/>
  <c r="J130" i="6"/>
  <c r="C130" i="6"/>
  <c r="K129" i="6"/>
  <c r="J129" i="6"/>
  <c r="C129" i="6"/>
  <c r="K128" i="6"/>
  <c r="J128" i="6"/>
  <c r="C128" i="6"/>
  <c r="K127" i="6"/>
  <c r="J127" i="6"/>
  <c r="C127" i="6"/>
  <c r="K126" i="6"/>
  <c r="J126" i="6"/>
  <c r="C126" i="6"/>
  <c r="K125" i="6"/>
  <c r="J125" i="6"/>
  <c r="C125" i="6"/>
  <c r="K124" i="6"/>
  <c r="J124" i="6"/>
  <c r="C124" i="6"/>
  <c r="K123" i="6"/>
  <c r="J123" i="6"/>
  <c r="K122" i="6"/>
  <c r="J122" i="6"/>
  <c r="C122" i="6"/>
  <c r="K121" i="6"/>
  <c r="J121" i="6"/>
  <c r="K120" i="6"/>
  <c r="J120" i="6"/>
  <c r="C120" i="6"/>
  <c r="K119" i="6"/>
  <c r="J119" i="6"/>
  <c r="K118" i="6"/>
  <c r="J118" i="6"/>
  <c r="C118" i="6"/>
  <c r="K117" i="6"/>
  <c r="J117" i="6"/>
  <c r="C117" i="6"/>
  <c r="K116" i="6"/>
  <c r="J116" i="6"/>
  <c r="K115" i="6"/>
  <c r="J115" i="6"/>
  <c r="C115" i="6"/>
  <c r="K114" i="6"/>
  <c r="J114" i="6"/>
  <c r="C114" i="6"/>
  <c r="K113" i="6"/>
  <c r="J113" i="6"/>
  <c r="K112" i="6"/>
  <c r="J112" i="6"/>
  <c r="K111" i="6"/>
  <c r="J111" i="6"/>
  <c r="C111" i="6"/>
  <c r="K110" i="6"/>
  <c r="J110" i="6"/>
  <c r="C110" i="6"/>
  <c r="K109" i="6"/>
  <c r="J109" i="6"/>
  <c r="C109" i="6"/>
  <c r="K108" i="6"/>
  <c r="J108" i="6"/>
  <c r="C108" i="6"/>
  <c r="K107" i="6"/>
  <c r="J107" i="6"/>
  <c r="C107" i="6"/>
  <c r="K106" i="6"/>
  <c r="J106" i="6"/>
  <c r="C106" i="6"/>
  <c r="K105" i="6"/>
  <c r="J105" i="6"/>
  <c r="K104" i="6"/>
  <c r="J104" i="6"/>
  <c r="C104" i="6"/>
  <c r="K103" i="6"/>
  <c r="J103" i="6"/>
  <c r="K102" i="6"/>
  <c r="J102" i="6"/>
  <c r="K101" i="6"/>
  <c r="J101" i="6"/>
  <c r="K100" i="6"/>
  <c r="J100" i="6"/>
  <c r="K99" i="6"/>
  <c r="J99" i="6"/>
  <c r="K98" i="6"/>
  <c r="J98" i="6"/>
  <c r="K97" i="6"/>
  <c r="J97" i="6"/>
  <c r="K96" i="6"/>
  <c r="J96" i="6"/>
  <c r="K95" i="6"/>
  <c r="J95" i="6"/>
  <c r="K94" i="6"/>
  <c r="J94" i="6"/>
  <c r="C94" i="6"/>
  <c r="K93" i="6"/>
  <c r="J93" i="6"/>
  <c r="C93" i="6"/>
  <c r="K92" i="6"/>
  <c r="J92" i="6"/>
  <c r="K91" i="6"/>
  <c r="J91" i="6"/>
  <c r="C91" i="6"/>
  <c r="K90" i="6"/>
  <c r="J90" i="6"/>
  <c r="C90" i="6"/>
  <c r="K89" i="6"/>
  <c r="J89" i="6"/>
  <c r="C89" i="6"/>
  <c r="K88" i="6"/>
  <c r="J88" i="6"/>
  <c r="C88" i="6"/>
  <c r="K87" i="6"/>
  <c r="J87" i="6"/>
  <c r="C87" i="6"/>
  <c r="K86" i="6"/>
  <c r="J86" i="6"/>
  <c r="K85" i="6"/>
  <c r="J85" i="6"/>
  <c r="C85" i="6"/>
  <c r="K84" i="6"/>
  <c r="J84" i="6"/>
  <c r="C84" i="6"/>
  <c r="K83" i="6"/>
  <c r="J83" i="6"/>
  <c r="C83" i="6"/>
  <c r="K82" i="6"/>
  <c r="J82" i="6"/>
  <c r="C82" i="6"/>
  <c r="K81" i="6"/>
  <c r="J81" i="6"/>
  <c r="C81" i="6"/>
  <c r="K80" i="6"/>
  <c r="J80" i="6"/>
  <c r="K79" i="6"/>
  <c r="J79" i="6"/>
  <c r="C79" i="6"/>
  <c r="K78" i="6"/>
  <c r="J78" i="6"/>
  <c r="K77" i="6"/>
  <c r="J77" i="6"/>
  <c r="C77" i="6"/>
  <c r="K76" i="6"/>
  <c r="J76" i="6"/>
  <c r="C76" i="6"/>
  <c r="K75" i="6"/>
  <c r="J75" i="6"/>
  <c r="C75" i="6"/>
  <c r="J74" i="6"/>
  <c r="J73" i="6"/>
  <c r="C73" i="6"/>
  <c r="J72" i="6"/>
  <c r="C72" i="6"/>
  <c r="J71" i="6"/>
  <c r="J70" i="6"/>
  <c r="J69" i="6"/>
  <c r="C69" i="6"/>
  <c r="J68" i="6"/>
  <c r="J67" i="6"/>
  <c r="J66" i="6"/>
  <c r="C66" i="6"/>
  <c r="J65" i="6"/>
  <c r="J64" i="6"/>
  <c r="J63" i="6"/>
  <c r="C63" i="6"/>
  <c r="J62" i="6"/>
  <c r="C62" i="6"/>
  <c r="J61" i="6"/>
  <c r="J60" i="6"/>
  <c r="J59" i="6"/>
  <c r="J58" i="6"/>
  <c r="J57" i="6"/>
  <c r="C57" i="6"/>
  <c r="J56" i="6"/>
  <c r="J55" i="6"/>
  <c r="J54" i="6"/>
  <c r="J53" i="6"/>
  <c r="J52" i="6"/>
  <c r="J51" i="6"/>
  <c r="J50" i="6"/>
  <c r="J49" i="6"/>
  <c r="J48" i="6"/>
  <c r="C48" i="6"/>
  <c r="J47" i="6"/>
  <c r="J46" i="6"/>
  <c r="C46" i="6"/>
  <c r="J45" i="6"/>
  <c r="C45" i="6"/>
  <c r="J44" i="6"/>
  <c r="C44" i="6"/>
  <c r="J43" i="6"/>
  <c r="C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J10" i="6"/>
  <c r="J9" i="6"/>
  <c r="J8" i="6"/>
  <c r="J7" i="6"/>
  <c r="J6" i="6"/>
  <c r="J5" i="6"/>
  <c r="J4" i="6"/>
  <c r="J3" i="6"/>
  <c r="J2" i="6"/>
</calcChain>
</file>

<file path=xl/sharedStrings.xml><?xml version="1.0" encoding="utf-8"?>
<sst xmlns="http://schemas.openxmlformats.org/spreadsheetml/2006/main" count="16464" uniqueCount="3308">
  <si>
    <t>UNK</t>
  </si>
  <si>
    <t>PS_001</t>
  </si>
  <si>
    <t>n/a</t>
  </si>
  <si>
    <t>Y</t>
  </si>
  <si>
    <t>Patient declined study participation on DOS.</t>
  </si>
  <si>
    <t>F</t>
  </si>
  <si>
    <t>Hispanic or Latino</t>
  </si>
  <si>
    <t>PS_002</t>
  </si>
  <si>
    <t>N</t>
  </si>
  <si>
    <t>Ineligible.</t>
  </si>
  <si>
    <t>M</t>
  </si>
  <si>
    <t>White</t>
  </si>
  <si>
    <t>PS_003</t>
  </si>
  <si>
    <t>PS_004</t>
  </si>
  <si>
    <t>PS_005</t>
  </si>
  <si>
    <t>MINDDS_CARD_001</t>
  </si>
  <si>
    <t>PS_006</t>
  </si>
  <si>
    <t>PS_007</t>
  </si>
  <si>
    <t>PS_008</t>
  </si>
  <si>
    <t>PS_009</t>
  </si>
  <si>
    <t>PS_010</t>
  </si>
  <si>
    <t>PS_011</t>
  </si>
  <si>
    <t xml:space="preserve">Patient declined study participation prior to DOS. </t>
  </si>
  <si>
    <t>PS_012</t>
  </si>
  <si>
    <t>Patient declined study participation.</t>
  </si>
  <si>
    <t>PS_013</t>
  </si>
  <si>
    <t>Asian</t>
  </si>
  <si>
    <t>PS_014</t>
  </si>
  <si>
    <t>PS_015</t>
  </si>
  <si>
    <t>PS_016</t>
  </si>
  <si>
    <t>PS_017</t>
  </si>
  <si>
    <t>PS_018</t>
  </si>
  <si>
    <t>PS_019</t>
  </si>
  <si>
    <t>Dropped from screening list on 3/9/2017 due to insurance problems.</t>
  </si>
  <si>
    <t>PS_020</t>
  </si>
  <si>
    <t>MINDDS_CARD_002</t>
  </si>
  <si>
    <t>PS_021</t>
  </si>
  <si>
    <t>MINDDS_NCARD_002</t>
  </si>
  <si>
    <t>PS_022</t>
  </si>
  <si>
    <t>PS_023</t>
  </si>
  <si>
    <t>PS_024</t>
  </si>
  <si>
    <t>PS_025</t>
  </si>
  <si>
    <t>PS_026</t>
  </si>
  <si>
    <t>PS_027</t>
  </si>
  <si>
    <t>Other</t>
  </si>
  <si>
    <t>PS_028</t>
  </si>
  <si>
    <t>PS_029</t>
  </si>
  <si>
    <t>PS_030</t>
  </si>
  <si>
    <t>PS_031</t>
  </si>
  <si>
    <t>Patient left before could approach.</t>
  </si>
  <si>
    <t>PS_032</t>
  </si>
  <si>
    <t>PS_033</t>
  </si>
  <si>
    <t>PS_034</t>
  </si>
  <si>
    <t>PS_035</t>
  </si>
  <si>
    <t>PS_036</t>
  </si>
  <si>
    <t>PS_037</t>
  </si>
  <si>
    <t>PS_038</t>
  </si>
  <si>
    <t>PS_039</t>
  </si>
  <si>
    <t>PS_040</t>
  </si>
  <si>
    <t>PS_041</t>
  </si>
  <si>
    <t>PS_042</t>
  </si>
  <si>
    <t>MINDDS_CARD_003</t>
  </si>
  <si>
    <t>PS_043</t>
  </si>
  <si>
    <t>PS_044</t>
  </si>
  <si>
    <t>MINDDS_NCARD_001</t>
  </si>
  <si>
    <t>PS_045</t>
  </si>
  <si>
    <t>PS_046</t>
  </si>
  <si>
    <t>PS_047</t>
  </si>
  <si>
    <t>PS_048</t>
  </si>
  <si>
    <t>PS_049</t>
  </si>
  <si>
    <t>Patient unrandomized due to study team unavailable.</t>
  </si>
  <si>
    <t>PS_050</t>
  </si>
  <si>
    <t>PS_051</t>
  </si>
  <si>
    <t>Black</t>
  </si>
  <si>
    <t>PS_052</t>
  </si>
  <si>
    <t>Patient approached by conflicting study.</t>
  </si>
  <si>
    <t>PS_053</t>
  </si>
  <si>
    <t>PS_054</t>
  </si>
  <si>
    <t>PS_055</t>
  </si>
  <si>
    <t>PS_056</t>
  </si>
  <si>
    <t>PS_057</t>
  </si>
  <si>
    <t xml:space="preserve">Patient not approached due to study on hold. </t>
  </si>
  <si>
    <t>PS_058</t>
  </si>
  <si>
    <t>PS_059</t>
  </si>
  <si>
    <t>PS_060</t>
  </si>
  <si>
    <t>PS_061</t>
  </si>
  <si>
    <t>PS_062</t>
  </si>
  <si>
    <t>PS_063</t>
  </si>
  <si>
    <t>PS_064</t>
  </si>
  <si>
    <t>PS_065</t>
  </si>
  <si>
    <t>PS_066</t>
  </si>
  <si>
    <t>PS_067</t>
  </si>
  <si>
    <t>MINDDS_CARD_004</t>
  </si>
  <si>
    <t>PS_068</t>
  </si>
  <si>
    <t>PS_069</t>
  </si>
  <si>
    <t>PS_070</t>
  </si>
  <si>
    <t>PS_071</t>
  </si>
  <si>
    <t>PS_072</t>
  </si>
  <si>
    <t>PS_073</t>
  </si>
  <si>
    <t>PS_074</t>
  </si>
  <si>
    <t>PS_075</t>
  </si>
  <si>
    <t>PS_076</t>
  </si>
  <si>
    <t>PS_077</t>
  </si>
  <si>
    <t>PS_078</t>
  </si>
  <si>
    <t>PS_079</t>
  </si>
  <si>
    <t>PS_080</t>
  </si>
  <si>
    <t>PS_081</t>
  </si>
  <si>
    <t>PS_082</t>
  </si>
  <si>
    <t>PS_083</t>
  </si>
  <si>
    <t>PS_084</t>
  </si>
  <si>
    <t>MINDDS_CARD_005</t>
  </si>
  <si>
    <t>PS_085</t>
  </si>
  <si>
    <t xml:space="preserve">Ineligible. </t>
  </si>
  <si>
    <t>PS_086</t>
  </si>
  <si>
    <t>PS_087</t>
  </si>
  <si>
    <t>PS_088</t>
  </si>
  <si>
    <t>PS_089</t>
  </si>
  <si>
    <t>PS_090</t>
  </si>
  <si>
    <t>PS_091</t>
  </si>
  <si>
    <t>PS_092</t>
  </si>
  <si>
    <t>PS_093</t>
  </si>
  <si>
    <t>PS_094</t>
  </si>
  <si>
    <t>PS_095</t>
  </si>
  <si>
    <t>MINDDS_CARD_006</t>
  </si>
  <si>
    <t>PS_096</t>
  </si>
  <si>
    <t>MINDDS_CARD_007</t>
  </si>
  <si>
    <t>PS_097</t>
  </si>
  <si>
    <t>PS_098</t>
  </si>
  <si>
    <t>PS_099</t>
  </si>
  <si>
    <t>MINDDS_CARD_010</t>
  </si>
  <si>
    <t>PS_100</t>
  </si>
  <si>
    <t>PS_101</t>
  </si>
  <si>
    <t>PS_102</t>
  </si>
  <si>
    <t>PS_103</t>
  </si>
  <si>
    <t>PS_104</t>
  </si>
  <si>
    <t>PS_105</t>
  </si>
  <si>
    <t>PS_106</t>
  </si>
  <si>
    <t>PS_107</t>
  </si>
  <si>
    <t>PS_108</t>
  </si>
  <si>
    <t>MINDDS_CARD_008</t>
  </si>
  <si>
    <t>PS_109</t>
  </si>
  <si>
    <t>PS_110</t>
  </si>
  <si>
    <t>MINDDS_CARD_012</t>
  </si>
  <si>
    <t>PS_111</t>
  </si>
  <si>
    <t>PS_112</t>
  </si>
  <si>
    <t>PS_113</t>
  </si>
  <si>
    <t xml:space="preserve">Surgery canceled. </t>
  </si>
  <si>
    <t>PS_114</t>
  </si>
  <si>
    <t>MINDDS_CARD_009</t>
  </si>
  <si>
    <t>PS_115</t>
  </si>
  <si>
    <t>PS_116</t>
  </si>
  <si>
    <t>PS_117</t>
  </si>
  <si>
    <t>Y-  need to check Xanax use</t>
  </si>
  <si>
    <t>PS_118</t>
  </si>
  <si>
    <t>PS_119</t>
  </si>
  <si>
    <t>PS_120</t>
  </si>
  <si>
    <t>PS_121</t>
  </si>
  <si>
    <t>PS_122</t>
  </si>
  <si>
    <t>PS_123</t>
  </si>
  <si>
    <t>MINDDS_CARD_016</t>
  </si>
  <si>
    <t>PS_124</t>
  </si>
  <si>
    <t>Y- need to check CPAP</t>
  </si>
  <si>
    <t>PS_125</t>
  </si>
  <si>
    <t>MINDDS_CARD_011</t>
  </si>
  <si>
    <t>PS_126</t>
  </si>
  <si>
    <t>Y- CPAP but will file minor deviation</t>
  </si>
  <si>
    <t>PS_127</t>
  </si>
  <si>
    <t>PS_128</t>
  </si>
  <si>
    <t>PS_129</t>
  </si>
  <si>
    <t>PS_130</t>
  </si>
  <si>
    <t>PS_131</t>
  </si>
  <si>
    <t>PS_132</t>
  </si>
  <si>
    <t>PS_133</t>
  </si>
  <si>
    <t>PS_134</t>
  </si>
  <si>
    <t>PS_135</t>
  </si>
  <si>
    <t>Y- except lives 100 miles away</t>
  </si>
  <si>
    <t>PS_136</t>
  </si>
  <si>
    <t>PS_137</t>
  </si>
  <si>
    <t>PS_138</t>
  </si>
  <si>
    <t>PS_139</t>
  </si>
  <si>
    <t>MINDDS_CARD_013</t>
  </si>
  <si>
    <t>PS_140</t>
  </si>
  <si>
    <t>PS_141</t>
  </si>
  <si>
    <t>PS_142</t>
  </si>
  <si>
    <t>PS_143</t>
  </si>
  <si>
    <t>MINDDS_CARD_014</t>
  </si>
  <si>
    <t>PS_144</t>
  </si>
  <si>
    <t>MINDDS_CARD_015</t>
  </si>
  <si>
    <t>PS_145</t>
  </si>
  <si>
    <t>PS_146</t>
  </si>
  <si>
    <t>PS_147</t>
  </si>
  <si>
    <t>PS_148</t>
  </si>
  <si>
    <t>PS_149</t>
  </si>
  <si>
    <t>PS_150</t>
  </si>
  <si>
    <t>PS_151</t>
  </si>
  <si>
    <t>PS_152</t>
  </si>
  <si>
    <t>PS_153</t>
  </si>
  <si>
    <t>PS_154</t>
  </si>
  <si>
    <t>PS_155</t>
  </si>
  <si>
    <t>PS_156</t>
  </si>
  <si>
    <t>PS_157</t>
  </si>
  <si>
    <t>PS_158</t>
  </si>
  <si>
    <t>PS_159</t>
  </si>
  <si>
    <t>MINDDS_CARD018</t>
  </si>
  <si>
    <t>PS_160</t>
  </si>
  <si>
    <t>PS_161</t>
  </si>
  <si>
    <t>MINDDS_CARD_017</t>
  </si>
  <si>
    <t>PS_162</t>
  </si>
  <si>
    <t>PS_163</t>
  </si>
  <si>
    <t>PS_164</t>
  </si>
  <si>
    <t>PS_165</t>
  </si>
  <si>
    <t>PS_166</t>
  </si>
  <si>
    <t>MINDDS_CARD_019</t>
  </si>
  <si>
    <t>PS_167</t>
  </si>
  <si>
    <t>MINDDS_CARD_021</t>
  </si>
  <si>
    <t>PS_168</t>
  </si>
  <si>
    <t>Patient surgery rescheduled and study team unable to obtain his consent.</t>
  </si>
  <si>
    <t>PS_169</t>
  </si>
  <si>
    <t>MINDDS_CARD_020</t>
  </si>
  <si>
    <t>PS_170</t>
  </si>
  <si>
    <t>PS_171</t>
  </si>
  <si>
    <t>PS_172</t>
  </si>
  <si>
    <t>PS_173</t>
  </si>
  <si>
    <t>PS_174</t>
  </si>
  <si>
    <t>MINDDS_CARD_022</t>
  </si>
  <si>
    <t>PS_175</t>
  </si>
  <si>
    <t>PS_176</t>
  </si>
  <si>
    <t>PS_177</t>
  </si>
  <si>
    <t>PS_178</t>
  </si>
  <si>
    <t>PS_179</t>
  </si>
  <si>
    <t>PS_180</t>
  </si>
  <si>
    <t>PS_181</t>
  </si>
  <si>
    <t>PS_182</t>
  </si>
  <si>
    <t>PS_183</t>
  </si>
  <si>
    <t>PS_184</t>
  </si>
  <si>
    <t>PS_185</t>
  </si>
  <si>
    <t>Y?</t>
  </si>
  <si>
    <t>PS_186</t>
  </si>
  <si>
    <t>PS_187</t>
  </si>
  <si>
    <t>PS_188</t>
  </si>
  <si>
    <t>PS_189</t>
  </si>
  <si>
    <t xml:space="preserve">PS_190 </t>
  </si>
  <si>
    <t>MINDDS_CARD_023</t>
  </si>
  <si>
    <t>PS_191</t>
  </si>
  <si>
    <t>PS_192</t>
  </si>
  <si>
    <t>PS_193</t>
  </si>
  <si>
    <t>MINDDS_CARD_024</t>
  </si>
  <si>
    <t>PS_194</t>
  </si>
  <si>
    <t>PS_195</t>
  </si>
  <si>
    <t>PS_196</t>
  </si>
  <si>
    <t>PS_197</t>
  </si>
  <si>
    <t>PS_198</t>
  </si>
  <si>
    <t>PS_199</t>
  </si>
  <si>
    <t>PS_200</t>
  </si>
  <si>
    <t>PS_201</t>
  </si>
  <si>
    <t>PS_202</t>
  </si>
  <si>
    <t>Patient recruited but surgery conducted after 12pm.</t>
  </si>
  <si>
    <t>PS_203</t>
  </si>
  <si>
    <t>PS_204</t>
  </si>
  <si>
    <t>PS_205</t>
  </si>
  <si>
    <t>PS_206</t>
  </si>
  <si>
    <t>MINDDS_CARD_026</t>
  </si>
  <si>
    <t>PS_207</t>
  </si>
  <si>
    <t>MINDDS_CARD_025</t>
  </si>
  <si>
    <t>PS_208</t>
  </si>
  <si>
    <t>PS_209</t>
  </si>
  <si>
    <t>American Indian or Alaska Native</t>
  </si>
  <si>
    <t>PS_210</t>
  </si>
  <si>
    <t>PS_211</t>
  </si>
  <si>
    <t>PS_212</t>
  </si>
  <si>
    <t>PS_213</t>
  </si>
  <si>
    <t>PS_214</t>
  </si>
  <si>
    <t>PS_215</t>
  </si>
  <si>
    <t>PS_216</t>
  </si>
  <si>
    <t>PS_217</t>
  </si>
  <si>
    <t>PS_218</t>
  </si>
  <si>
    <t>PS_219</t>
  </si>
  <si>
    <t>PS_220</t>
  </si>
  <si>
    <t>MINDDS_CARD_028</t>
  </si>
  <si>
    <t>PS_221</t>
  </si>
  <si>
    <t>PS_222</t>
  </si>
  <si>
    <t>Patient recruited but not randomized due to receiving total circulatory arrest.</t>
  </si>
  <si>
    <t>PS_223</t>
  </si>
  <si>
    <t>MINDDS_CARD_027</t>
  </si>
  <si>
    <t>PS_224</t>
  </si>
  <si>
    <t>Patient recruited but not randomized as his surgery began too late for him to receive the drug on night 1.</t>
  </si>
  <si>
    <t>PS_225</t>
  </si>
  <si>
    <t>PS_226</t>
  </si>
  <si>
    <t>PS_227</t>
  </si>
  <si>
    <t>PS_228</t>
  </si>
  <si>
    <t>PS_229</t>
  </si>
  <si>
    <t>MINDDS_NCARD_003</t>
  </si>
  <si>
    <t>PS_230</t>
  </si>
  <si>
    <t>PS_231</t>
  </si>
  <si>
    <t>PS_232</t>
  </si>
  <si>
    <t>PS_233</t>
  </si>
  <si>
    <t>Patient recruited but not randomized as her surgery began too late for her to receive the drug on night 1.</t>
  </si>
  <si>
    <t>PS_234</t>
  </si>
  <si>
    <t>PS_235</t>
  </si>
  <si>
    <t>PS_236</t>
  </si>
  <si>
    <t>PS_237</t>
  </si>
  <si>
    <t>MINDDS_NCARD_004</t>
  </si>
  <si>
    <t>PS_238</t>
  </si>
  <si>
    <t>PS_239</t>
  </si>
  <si>
    <t>PS_240</t>
  </si>
  <si>
    <t>PS_241</t>
  </si>
  <si>
    <t>PS_242</t>
  </si>
  <si>
    <t>PS_243</t>
  </si>
  <si>
    <t>PS_244</t>
  </si>
  <si>
    <t>PS_245</t>
  </si>
  <si>
    <t>PS_246</t>
  </si>
  <si>
    <t>PS_247</t>
  </si>
  <si>
    <t>MINDDS_CARD_029</t>
  </si>
  <si>
    <t>PS_248</t>
  </si>
  <si>
    <t>PS_249</t>
  </si>
  <si>
    <t>PS_250</t>
  </si>
  <si>
    <t>PPE canceled.</t>
  </si>
  <si>
    <t>PS_251</t>
  </si>
  <si>
    <t>PS_252</t>
  </si>
  <si>
    <t>MINDDS_CARD_030</t>
  </si>
  <si>
    <t>PS_253</t>
  </si>
  <si>
    <t>PS_254</t>
  </si>
  <si>
    <t>PS_255</t>
  </si>
  <si>
    <t>PS_256</t>
  </si>
  <si>
    <t>PS_257</t>
  </si>
  <si>
    <t>PS_258</t>
  </si>
  <si>
    <t>PS_259</t>
  </si>
  <si>
    <t>PS_260</t>
  </si>
  <si>
    <t>PS_261</t>
  </si>
  <si>
    <t>PS_262</t>
  </si>
  <si>
    <t>PS_263</t>
  </si>
  <si>
    <t>PS_264</t>
  </si>
  <si>
    <t>PS_265</t>
  </si>
  <si>
    <t>Patient declined study discussion.</t>
  </si>
  <si>
    <t>PS_266</t>
  </si>
  <si>
    <t>MINDDS_CARD_031</t>
  </si>
  <si>
    <t>PS_267</t>
  </si>
  <si>
    <t>PS_268</t>
  </si>
  <si>
    <t>PS_269</t>
  </si>
  <si>
    <t>PS_270</t>
  </si>
  <si>
    <t>PS_271</t>
  </si>
  <si>
    <t>PS_272</t>
  </si>
  <si>
    <t>PS_273</t>
  </si>
  <si>
    <t>PS_274</t>
  </si>
  <si>
    <t>PS_275</t>
  </si>
  <si>
    <t xml:space="preserve">PPE canceled. </t>
  </si>
  <si>
    <t>PS_276</t>
  </si>
  <si>
    <t>PS_277</t>
  </si>
  <si>
    <t>PS_278</t>
  </si>
  <si>
    <t>PS_279</t>
  </si>
  <si>
    <t>PS_280</t>
  </si>
  <si>
    <t>PS_281</t>
  </si>
  <si>
    <t>PS_282</t>
  </si>
  <si>
    <t>PS_283</t>
  </si>
  <si>
    <t>PS_284</t>
  </si>
  <si>
    <t>PS_285</t>
  </si>
  <si>
    <t>PS_286</t>
  </si>
  <si>
    <t>PS_287</t>
  </si>
  <si>
    <t>PS_288</t>
  </si>
  <si>
    <t>PS_289</t>
  </si>
  <si>
    <t>PS_290</t>
  </si>
  <si>
    <t>PS_291</t>
  </si>
  <si>
    <t>PS_292</t>
  </si>
  <si>
    <t>PS_293</t>
  </si>
  <si>
    <t>PS_294</t>
  </si>
  <si>
    <t>Patient recruited but not randomized as his surgery began too late for her to receive the drug on night 1.</t>
  </si>
  <si>
    <t>PS_295</t>
  </si>
  <si>
    <t>PS_296</t>
  </si>
  <si>
    <t>MINDDS_CARD_032</t>
  </si>
  <si>
    <t>PS_297</t>
  </si>
  <si>
    <t>PS_298</t>
  </si>
  <si>
    <t>PS_299</t>
  </si>
  <si>
    <t>PS_300</t>
  </si>
  <si>
    <t>PS_301</t>
  </si>
  <si>
    <t>MINDDS_NCARD_005</t>
  </si>
  <si>
    <t>PS_302</t>
  </si>
  <si>
    <t>PS_303</t>
  </si>
  <si>
    <t>PS_304</t>
  </si>
  <si>
    <t>PS_305</t>
  </si>
  <si>
    <t>PS_306</t>
  </si>
  <si>
    <t>PS_307</t>
  </si>
  <si>
    <t>PS_308</t>
  </si>
  <si>
    <t>Patient completed baseline but admitted for cardiac cath and diuresis and no longer met inclusion criteria of same day admission.</t>
  </si>
  <si>
    <t>PS_309</t>
  </si>
  <si>
    <t>PS_310</t>
  </si>
  <si>
    <t>PS_311</t>
  </si>
  <si>
    <t>PS_312</t>
  </si>
  <si>
    <t>PS_313</t>
  </si>
  <si>
    <t>PS_314</t>
  </si>
  <si>
    <t>PS_315</t>
  </si>
  <si>
    <t>MINDDS_NCARD_006</t>
  </si>
  <si>
    <t>PS_316</t>
  </si>
  <si>
    <t>PS_317</t>
  </si>
  <si>
    <t>Patient not approached due to study on IRB lapse.</t>
  </si>
  <si>
    <t>PS_318</t>
  </si>
  <si>
    <t>PS_319</t>
  </si>
  <si>
    <t>PS_320</t>
  </si>
  <si>
    <t>PS_321</t>
  </si>
  <si>
    <t>PS_322</t>
  </si>
  <si>
    <t>PS_323</t>
  </si>
  <si>
    <t>PS_324</t>
  </si>
  <si>
    <t>PS_325</t>
  </si>
  <si>
    <t>PS_326</t>
  </si>
  <si>
    <t>PS_327</t>
  </si>
  <si>
    <t>Patient unreachable to complete baseline.</t>
  </si>
  <si>
    <t>PS_328</t>
  </si>
  <si>
    <t>PS_329</t>
  </si>
  <si>
    <t>PS_330</t>
  </si>
  <si>
    <t>PS_331</t>
  </si>
  <si>
    <t>MINDDS_CARD_033</t>
  </si>
  <si>
    <t>PS_332</t>
  </si>
  <si>
    <t>PS_333</t>
  </si>
  <si>
    <t>MINDDS_CARD_035</t>
  </si>
  <si>
    <t>PS_334</t>
  </si>
  <si>
    <t>PS_335</t>
  </si>
  <si>
    <t>PS_336</t>
  </si>
  <si>
    <t>PS_337</t>
  </si>
  <si>
    <t>PS_338</t>
  </si>
  <si>
    <t>PS_339</t>
  </si>
  <si>
    <t>MINDDS_CARD_043</t>
  </si>
  <si>
    <t>Study team conducted baseline assessment under the impression that the patient was a different recruit based on direction from PPE clinic. Patient assessed for eligibility post baseline assessment.</t>
  </si>
  <si>
    <t>PS_340</t>
  </si>
  <si>
    <t>Patient declined study discussion; NP told not to approach</t>
  </si>
  <si>
    <t>PS_341</t>
  </si>
  <si>
    <t>PS_342</t>
  </si>
  <si>
    <t>MINDDS_CARD_034</t>
  </si>
  <si>
    <t>PS_343</t>
  </si>
  <si>
    <t>MINDDS_CARD_037</t>
  </si>
  <si>
    <t>PS_344</t>
  </si>
  <si>
    <t>MINDDS_CARD_036</t>
  </si>
  <si>
    <t>PS_345</t>
  </si>
  <si>
    <t>PS_346</t>
  </si>
  <si>
    <t>PS_347</t>
  </si>
  <si>
    <t>MINDDS_CARD_040</t>
  </si>
  <si>
    <t>PS_348</t>
  </si>
  <si>
    <t>PS_349</t>
  </si>
  <si>
    <t>PS_350</t>
  </si>
  <si>
    <t>PS_351</t>
  </si>
  <si>
    <t>PS_352</t>
  </si>
  <si>
    <t>PS_353</t>
  </si>
  <si>
    <t>PS_354</t>
  </si>
  <si>
    <t>PS_355</t>
  </si>
  <si>
    <t>PS_356</t>
  </si>
  <si>
    <t>MINDDS_CARD_044</t>
  </si>
  <si>
    <t>PS_357</t>
  </si>
  <si>
    <t>PS_358</t>
  </si>
  <si>
    <t>MINDDS_NCARD_007</t>
  </si>
  <si>
    <t>PS_359</t>
  </si>
  <si>
    <t>Patient declined study participation when called for baseline.</t>
  </si>
  <si>
    <t>PS_360</t>
  </si>
  <si>
    <t>PS_361</t>
  </si>
  <si>
    <t>PS_362</t>
  </si>
  <si>
    <t>MINDDS_CARD_042</t>
  </si>
  <si>
    <t>PS_363</t>
  </si>
  <si>
    <t>PS_364</t>
  </si>
  <si>
    <t>PS_365</t>
  </si>
  <si>
    <t>PS_366</t>
  </si>
  <si>
    <t>MINDDS_CARD_038</t>
  </si>
  <si>
    <t>PS_367</t>
  </si>
  <si>
    <t>MINDDS_CARD_039</t>
  </si>
  <si>
    <t>PS_368</t>
  </si>
  <si>
    <t>MINDDS_CARD_041</t>
  </si>
  <si>
    <t>PS_369</t>
  </si>
  <si>
    <t>PS_370</t>
  </si>
  <si>
    <t>PS_371</t>
  </si>
  <si>
    <t>PS_372</t>
  </si>
  <si>
    <t>PS_373</t>
  </si>
  <si>
    <t>PS_374</t>
  </si>
  <si>
    <t>PS_375</t>
  </si>
  <si>
    <t>MINDDS_CARD_047</t>
  </si>
  <si>
    <t>PS_376</t>
  </si>
  <si>
    <t>PS_377</t>
  </si>
  <si>
    <t>PS_378</t>
  </si>
  <si>
    <t>PS_379</t>
  </si>
  <si>
    <t>PS_380</t>
  </si>
  <si>
    <t>PS_381</t>
  </si>
  <si>
    <t>PS_382</t>
  </si>
  <si>
    <t>PS_383</t>
  </si>
  <si>
    <t>PS_384</t>
  </si>
  <si>
    <t>PS_385</t>
  </si>
  <si>
    <t>PS_386</t>
  </si>
  <si>
    <t>PS_387</t>
  </si>
  <si>
    <t>PS_388</t>
  </si>
  <si>
    <t>PS_389</t>
  </si>
  <si>
    <t>PS_390</t>
  </si>
  <si>
    <t>PS_391</t>
  </si>
  <si>
    <t>PS_392</t>
  </si>
  <si>
    <t>Patient enrolled in conflicting study.</t>
  </si>
  <si>
    <t>PS_393</t>
  </si>
  <si>
    <t>PS_394</t>
  </si>
  <si>
    <t>MINDDS_NCARD_009</t>
  </si>
  <si>
    <t>PS_395</t>
  </si>
  <si>
    <t>PS_396</t>
  </si>
  <si>
    <t>PS_397</t>
  </si>
  <si>
    <t>PS_398</t>
  </si>
  <si>
    <t>MINDDS_CARD_046</t>
  </si>
  <si>
    <t>PS_399</t>
  </si>
  <si>
    <t>PS_400</t>
  </si>
  <si>
    <t>MINDDS_CARD_045</t>
  </si>
  <si>
    <t>PS_401</t>
  </si>
  <si>
    <t>PS_402</t>
  </si>
  <si>
    <t>MINDDS_NCARD_008</t>
  </si>
  <si>
    <t>PS_403</t>
  </si>
  <si>
    <t>PS_404</t>
  </si>
  <si>
    <t>PS_405</t>
  </si>
  <si>
    <t>PS_406</t>
  </si>
  <si>
    <t>PS_407</t>
  </si>
  <si>
    <t>PS_408</t>
  </si>
  <si>
    <t>PS_409</t>
  </si>
  <si>
    <t>PS_410</t>
  </si>
  <si>
    <t>MINDDS_CARD_048</t>
  </si>
  <si>
    <t>PS_411</t>
  </si>
  <si>
    <t>PS_412</t>
  </si>
  <si>
    <t>PS_413</t>
  </si>
  <si>
    <t>PS_414</t>
  </si>
  <si>
    <t>PS_415</t>
  </si>
  <si>
    <t>PS_416</t>
  </si>
  <si>
    <t>PS_417</t>
  </si>
  <si>
    <t>PS_418</t>
  </si>
  <si>
    <t>PS_419</t>
  </si>
  <si>
    <t>PS_420</t>
  </si>
  <si>
    <t>PS_421</t>
  </si>
  <si>
    <t>PS_422</t>
  </si>
  <si>
    <t>MINDDS_CARD_049</t>
  </si>
  <si>
    <t>PS_423</t>
  </si>
  <si>
    <t>PS_424</t>
  </si>
  <si>
    <t>PS_425</t>
  </si>
  <si>
    <t>PS_426</t>
  </si>
  <si>
    <t>MINDDS_CARD_055</t>
  </si>
  <si>
    <t>PS_427</t>
  </si>
  <si>
    <t>PS_428</t>
  </si>
  <si>
    <t>PS_429</t>
  </si>
  <si>
    <t>PS_430</t>
  </si>
  <si>
    <t>PS_431</t>
  </si>
  <si>
    <t>PS_432</t>
  </si>
  <si>
    <t>PS_433</t>
  </si>
  <si>
    <t>MINDDS_CARD_051</t>
  </si>
  <si>
    <t>PS_434</t>
  </si>
  <si>
    <t>MINDDS_CARD_050</t>
  </si>
  <si>
    <t xml:space="preserve">Patient was randomized but censored due to intubation &gt;12 hours. </t>
  </si>
  <si>
    <t>PS_435</t>
  </si>
  <si>
    <t>PS_436</t>
  </si>
  <si>
    <t>PS_437</t>
  </si>
  <si>
    <t>MINDDS_CARD_053</t>
  </si>
  <si>
    <t>PS_438</t>
  </si>
  <si>
    <t>MINDDS_CARD_054</t>
  </si>
  <si>
    <t>PS_439</t>
  </si>
  <si>
    <t>PS_440</t>
  </si>
  <si>
    <t>MINDDS_CARD_052</t>
  </si>
  <si>
    <t>PS_441</t>
  </si>
  <si>
    <t>PS_442</t>
  </si>
  <si>
    <t>PS_443</t>
  </si>
  <si>
    <t>PS_444</t>
  </si>
  <si>
    <t>PS_445</t>
  </si>
  <si>
    <t>PS_446</t>
  </si>
  <si>
    <t>PS_447</t>
  </si>
  <si>
    <t>PS_448</t>
  </si>
  <si>
    <t>MINDDS_CARD_057</t>
  </si>
  <si>
    <t>PS_449</t>
  </si>
  <si>
    <t>MINDDS_CARD_058</t>
  </si>
  <si>
    <t>PS_450</t>
  </si>
  <si>
    <t>PS_451</t>
  </si>
  <si>
    <t>PS_452</t>
  </si>
  <si>
    <t>PS_453</t>
  </si>
  <si>
    <t>PS_454</t>
  </si>
  <si>
    <t>PS_455</t>
  </si>
  <si>
    <t>PS_456</t>
  </si>
  <si>
    <t>PS_457</t>
  </si>
  <si>
    <t>MINDDS_CARD_056</t>
  </si>
  <si>
    <t xml:space="preserve">Patient withdrew on POD 2 AM due to side effects she thought to be caused by study drug. </t>
  </si>
  <si>
    <t>PS_458</t>
  </si>
  <si>
    <t>PS_459</t>
  </si>
  <si>
    <t>PS_460</t>
  </si>
  <si>
    <t>PS_461</t>
  </si>
  <si>
    <t>PS_462</t>
  </si>
  <si>
    <t>PS_463</t>
  </si>
  <si>
    <t>MINDDS_CARD_059</t>
  </si>
  <si>
    <t>PS_464</t>
  </si>
  <si>
    <t>PS_465</t>
  </si>
  <si>
    <t>PS_466</t>
  </si>
  <si>
    <t>PS_467</t>
  </si>
  <si>
    <t>PS_468</t>
  </si>
  <si>
    <t>PS_469</t>
  </si>
  <si>
    <t>PS_470</t>
  </si>
  <si>
    <t>PS_471</t>
  </si>
  <si>
    <t>PS_472</t>
  </si>
  <si>
    <t>PS_473</t>
  </si>
  <si>
    <t>MINDDS_CARD_061</t>
  </si>
  <si>
    <t>PS_474</t>
  </si>
  <si>
    <t>PS_475</t>
  </si>
  <si>
    <t>PS_476</t>
  </si>
  <si>
    <t>PS_477</t>
  </si>
  <si>
    <t>PS_478</t>
  </si>
  <si>
    <t>PS_479</t>
  </si>
  <si>
    <t>PS_480</t>
  </si>
  <si>
    <t>PS_481</t>
  </si>
  <si>
    <t>PS_482</t>
  </si>
  <si>
    <t>PS_483</t>
  </si>
  <si>
    <t>PS_484</t>
  </si>
  <si>
    <t>MINDDS_CARD_063</t>
  </si>
  <si>
    <t>PS_485</t>
  </si>
  <si>
    <t>PS_486</t>
  </si>
  <si>
    <t>PS_487</t>
  </si>
  <si>
    <t>PS_488</t>
  </si>
  <si>
    <t>PS_489</t>
  </si>
  <si>
    <t>PS_490</t>
  </si>
  <si>
    <t>PS_491</t>
  </si>
  <si>
    <t>PS_492</t>
  </si>
  <si>
    <t>PS_493</t>
  </si>
  <si>
    <t>PS_494</t>
  </si>
  <si>
    <t>PS_495</t>
  </si>
  <si>
    <t>PS_496</t>
  </si>
  <si>
    <t>PS_497</t>
  </si>
  <si>
    <t>PS_498</t>
  </si>
  <si>
    <t>PS_499</t>
  </si>
  <si>
    <t>MINDDS_CARD_062</t>
  </si>
  <si>
    <t>PS_500</t>
  </si>
  <si>
    <t>PS_501</t>
  </si>
  <si>
    <t>MINDDS_CARD_060</t>
  </si>
  <si>
    <t>Patient withdrew on POD1 due to finding out that the drug decreased his blood pressure.</t>
  </si>
  <si>
    <t>Unk</t>
  </si>
  <si>
    <t>PS_502</t>
  </si>
  <si>
    <t>MINDDS_NCARD_010</t>
  </si>
  <si>
    <t>PS_503</t>
  </si>
  <si>
    <t>PS_504</t>
  </si>
  <si>
    <t>PS_505</t>
  </si>
  <si>
    <t>PS_506</t>
  </si>
  <si>
    <t>PS_507</t>
  </si>
  <si>
    <t>PS_508</t>
  </si>
  <si>
    <t>PS_509</t>
  </si>
  <si>
    <t>MINDDS_CARD_071</t>
  </si>
  <si>
    <t>PS_510</t>
  </si>
  <si>
    <t>PS_511</t>
  </si>
  <si>
    <t>PS_512</t>
  </si>
  <si>
    <t>PS_513</t>
  </si>
  <si>
    <t>PS_514</t>
  </si>
  <si>
    <t>PS_515</t>
  </si>
  <si>
    <t>MINDDS_CARD_065</t>
  </si>
  <si>
    <t>PS_516</t>
  </si>
  <si>
    <t>PS_517</t>
  </si>
  <si>
    <t>PS_518</t>
  </si>
  <si>
    <t>PS_519</t>
  </si>
  <si>
    <t>PS_520</t>
  </si>
  <si>
    <t>PS_521</t>
  </si>
  <si>
    <t>PS_522</t>
  </si>
  <si>
    <t>PS_523</t>
  </si>
  <si>
    <t>PS_524</t>
  </si>
  <si>
    <t>PS_525</t>
  </si>
  <si>
    <t>MINDDS_NCARD_011</t>
  </si>
  <si>
    <t>PS_526</t>
  </si>
  <si>
    <t>PS_527</t>
  </si>
  <si>
    <t>MINDDS_CARD_064</t>
  </si>
  <si>
    <t>Patient's surgery was canceled.</t>
  </si>
  <si>
    <t>PS_528</t>
  </si>
  <si>
    <t>PS_529</t>
  </si>
  <si>
    <t>PS_530</t>
  </si>
  <si>
    <t>PS_531</t>
  </si>
  <si>
    <t>PS_532</t>
  </si>
  <si>
    <t>PS_533</t>
  </si>
  <si>
    <t>PS_534</t>
  </si>
  <si>
    <t>PS_535</t>
  </si>
  <si>
    <t>PS_536</t>
  </si>
  <si>
    <t>PS_537</t>
  </si>
  <si>
    <t>MINDDS_CARD_066</t>
  </si>
  <si>
    <t>PS_538</t>
  </si>
  <si>
    <t>PS_539</t>
  </si>
  <si>
    <t>PS_540</t>
  </si>
  <si>
    <t>PS_541</t>
  </si>
  <si>
    <t>PS_542</t>
  </si>
  <si>
    <t>MINDDS_NCARD_014</t>
  </si>
  <si>
    <t>Patient unenrolled as they were intubated for more than 12 hours.</t>
  </si>
  <si>
    <t>PS_543</t>
  </si>
  <si>
    <t>PS_544</t>
  </si>
  <si>
    <t>PS_545</t>
  </si>
  <si>
    <t>PS_546</t>
  </si>
  <si>
    <t>PS_547</t>
  </si>
  <si>
    <t>PS_548</t>
  </si>
  <si>
    <t>PS_549</t>
  </si>
  <si>
    <t>PS_550</t>
  </si>
  <si>
    <t>PS_551</t>
  </si>
  <si>
    <t>PS_552</t>
  </si>
  <si>
    <t>PS_553</t>
  </si>
  <si>
    <t>PS_554</t>
  </si>
  <si>
    <t>MINDDS_NCARD_012</t>
  </si>
  <si>
    <t>PS_555</t>
  </si>
  <si>
    <t>PS_556</t>
  </si>
  <si>
    <t>PS_557</t>
  </si>
  <si>
    <t>MINDDS_CARD_069</t>
  </si>
  <si>
    <t>Patient was unenrolled as they were intubated for more than 12 hours.</t>
  </si>
  <si>
    <t>PS_558</t>
  </si>
  <si>
    <t>PS_559</t>
  </si>
  <si>
    <t>PS_560</t>
  </si>
  <si>
    <t>MINDDS_CARD_068</t>
  </si>
  <si>
    <t>PS_561</t>
  </si>
  <si>
    <t>PS_562</t>
  </si>
  <si>
    <t>PS_563</t>
  </si>
  <si>
    <t>PS_564</t>
  </si>
  <si>
    <t>PS_565</t>
  </si>
  <si>
    <t>PS_566</t>
  </si>
  <si>
    <t>PS_567</t>
  </si>
  <si>
    <t>PS_568</t>
  </si>
  <si>
    <t>PS_569</t>
  </si>
  <si>
    <t>PS_570</t>
  </si>
  <si>
    <t>PS_571</t>
  </si>
  <si>
    <t>PS_572</t>
  </si>
  <si>
    <t>PS_573</t>
  </si>
  <si>
    <t>PS_574</t>
  </si>
  <si>
    <t>PS_575</t>
  </si>
  <si>
    <t>PS_576</t>
  </si>
  <si>
    <t>PS_577</t>
  </si>
  <si>
    <t>MINDDS_CARD_067</t>
  </si>
  <si>
    <t>PS_578</t>
  </si>
  <si>
    <t>PS_579</t>
  </si>
  <si>
    <t>MINDDS_NCARD_013</t>
  </si>
  <si>
    <t>Patient was unenrolled due to a second surgery.</t>
  </si>
  <si>
    <t>PS_580</t>
  </si>
  <si>
    <t>PS_581</t>
  </si>
  <si>
    <t>PS_582</t>
  </si>
  <si>
    <t>PS_583</t>
  </si>
  <si>
    <t>MINDDS_CARD_070</t>
  </si>
  <si>
    <t>PS_584</t>
  </si>
  <si>
    <t>PS_585</t>
  </si>
  <si>
    <t>PS_586</t>
  </si>
  <si>
    <t>PS_587</t>
  </si>
  <si>
    <t>PS_588</t>
  </si>
  <si>
    <t>PS_589</t>
  </si>
  <si>
    <t>PS_590</t>
  </si>
  <si>
    <t>PS_591</t>
  </si>
  <si>
    <t>PS_592</t>
  </si>
  <si>
    <t>PS_593</t>
  </si>
  <si>
    <t>PS_594</t>
  </si>
  <si>
    <t>PS_595</t>
  </si>
  <si>
    <t>PS_596</t>
  </si>
  <si>
    <t>PS_597</t>
  </si>
  <si>
    <t>PS_598</t>
  </si>
  <si>
    <t>MINDDS_CARD_072</t>
  </si>
  <si>
    <t>PS_599</t>
  </si>
  <si>
    <t>MINDDS_CARD_073</t>
  </si>
  <si>
    <t>PS_600</t>
  </si>
  <si>
    <t>PS_601</t>
  </si>
  <si>
    <t>PS_602</t>
  </si>
  <si>
    <t>PS_603</t>
  </si>
  <si>
    <t>PS_604</t>
  </si>
  <si>
    <t>PPE canceled</t>
  </si>
  <si>
    <t>PS_605</t>
  </si>
  <si>
    <t>PS_606</t>
  </si>
  <si>
    <t>PS_607</t>
  </si>
  <si>
    <t>PS_608</t>
  </si>
  <si>
    <t>PS_609</t>
  </si>
  <si>
    <t>PS_610</t>
  </si>
  <si>
    <t>PS_611</t>
  </si>
  <si>
    <t>PS_612</t>
  </si>
  <si>
    <t>PS_613</t>
  </si>
  <si>
    <t>PS_614</t>
  </si>
  <si>
    <t>PS_615</t>
  </si>
  <si>
    <t>PS_616</t>
  </si>
  <si>
    <t>PS_617</t>
  </si>
  <si>
    <t>PS_618</t>
  </si>
  <si>
    <t>MINDDS_CARD_074</t>
  </si>
  <si>
    <t>PS_619</t>
  </si>
  <si>
    <t>PS_620</t>
  </si>
  <si>
    <t>PS_621</t>
  </si>
  <si>
    <t>PS_622</t>
  </si>
  <si>
    <t>MINDDS_CARD_075</t>
  </si>
  <si>
    <t>PS_623</t>
  </si>
  <si>
    <t>PS_624</t>
  </si>
  <si>
    <t>PS_625</t>
  </si>
  <si>
    <t>PS_626</t>
  </si>
  <si>
    <t>PS_627</t>
  </si>
  <si>
    <t>PS_628</t>
  </si>
  <si>
    <t>PS_629</t>
  </si>
  <si>
    <t>PS_630</t>
  </si>
  <si>
    <t>PS_631</t>
  </si>
  <si>
    <t>PS_632</t>
  </si>
  <si>
    <t>PS_633</t>
  </si>
  <si>
    <t>PS_634</t>
  </si>
  <si>
    <t>PS_635</t>
  </si>
  <si>
    <t>PS_636</t>
  </si>
  <si>
    <t>PS_637</t>
  </si>
  <si>
    <t>PS_638</t>
  </si>
  <si>
    <t>PS_639</t>
  </si>
  <si>
    <t>PS_640</t>
  </si>
  <si>
    <t>PS_641</t>
  </si>
  <si>
    <t>PS_642</t>
  </si>
  <si>
    <t>Surgery canceled.</t>
  </si>
  <si>
    <t>PS_643</t>
  </si>
  <si>
    <t>PS_644</t>
  </si>
  <si>
    <t>PS_645</t>
  </si>
  <si>
    <t>PS_646</t>
  </si>
  <si>
    <t>PS_647</t>
  </si>
  <si>
    <t>PS_648</t>
  </si>
  <si>
    <t>MINDDS_NCARD_015</t>
  </si>
  <si>
    <t>Patient was extubated more than 12 hrs after surgery, censored</t>
  </si>
  <si>
    <t>PS_649</t>
  </si>
  <si>
    <t>PS_650</t>
  </si>
  <si>
    <t>MINDDS_NCARD_016</t>
  </si>
  <si>
    <t>PS_651</t>
  </si>
  <si>
    <t>PS_652</t>
  </si>
  <si>
    <t>PS_653</t>
  </si>
  <si>
    <t>PS_654</t>
  </si>
  <si>
    <t>PS_655</t>
  </si>
  <si>
    <t>PS_656</t>
  </si>
  <si>
    <t>PS_657</t>
  </si>
  <si>
    <t>PS_658</t>
  </si>
  <si>
    <t>PS_659</t>
  </si>
  <si>
    <t>PS_660</t>
  </si>
  <si>
    <t>MINDDS_NCARD_017</t>
  </si>
  <si>
    <t>PS_661</t>
  </si>
  <si>
    <t>PS_662</t>
  </si>
  <si>
    <t>PS_663</t>
  </si>
  <si>
    <t>PS_664</t>
  </si>
  <si>
    <t>PS_665</t>
  </si>
  <si>
    <t>PS_666</t>
  </si>
  <si>
    <t>PS_667</t>
  </si>
  <si>
    <t>PS_668</t>
  </si>
  <si>
    <t>PS_669</t>
  </si>
  <si>
    <t>PS_670</t>
  </si>
  <si>
    <t>PS_671</t>
  </si>
  <si>
    <t>PS_672</t>
  </si>
  <si>
    <t>MINDDS_CARD_078</t>
  </si>
  <si>
    <t>PS_673</t>
  </si>
  <si>
    <t>MINDDS_NCARD_018</t>
  </si>
  <si>
    <t>PS_674</t>
  </si>
  <si>
    <t>PS_675</t>
  </si>
  <si>
    <t>PS_676</t>
  </si>
  <si>
    <t>PS_677</t>
  </si>
  <si>
    <t>PS_678</t>
  </si>
  <si>
    <t>PS_679</t>
  </si>
  <si>
    <t>MINDDS_CARD_080</t>
  </si>
  <si>
    <t>PS_680</t>
  </si>
  <si>
    <t>PS_681</t>
  </si>
  <si>
    <t>PS_683</t>
  </si>
  <si>
    <t>MINDDS_CARD_077</t>
  </si>
  <si>
    <t>PS_684</t>
  </si>
  <si>
    <t>MINDDS_CARD_076</t>
  </si>
  <si>
    <t>PS_685</t>
  </si>
  <si>
    <t>Patient did not book open heart surgery at MGH.</t>
  </si>
  <si>
    <t>PS_686</t>
  </si>
  <si>
    <t>PS_687</t>
  </si>
  <si>
    <t>**DUPLICATE. See MINDDS_CARD_110</t>
  </si>
  <si>
    <t>PS_688</t>
  </si>
  <si>
    <t>MINDDS_NCARD_019</t>
  </si>
  <si>
    <t>PS_689</t>
  </si>
  <si>
    <t>PS_690</t>
  </si>
  <si>
    <t>PS_691</t>
  </si>
  <si>
    <t>MINDDS_CARD_079</t>
  </si>
  <si>
    <t>PS_692</t>
  </si>
  <si>
    <t>PS_693</t>
  </si>
  <si>
    <t>PS_694</t>
  </si>
  <si>
    <t>PS_695</t>
  </si>
  <si>
    <t>PS_696</t>
  </si>
  <si>
    <t>PS_697</t>
  </si>
  <si>
    <t>MINDDS_NCARD_020</t>
  </si>
  <si>
    <t>Patient consented and will complete baseline over the phone, attempted 4/18,4/19,4/23</t>
  </si>
  <si>
    <t>PS_698</t>
  </si>
  <si>
    <t>PS_699</t>
  </si>
  <si>
    <t>PS_700</t>
  </si>
  <si>
    <t>PS_701</t>
  </si>
  <si>
    <t>PS_702</t>
  </si>
  <si>
    <t>PS_703</t>
  </si>
  <si>
    <t>MINDDS_CARD_084</t>
  </si>
  <si>
    <t>PS_704</t>
  </si>
  <si>
    <t>PS_705</t>
  </si>
  <si>
    <t>PS_706</t>
  </si>
  <si>
    <t>PS_707</t>
  </si>
  <si>
    <t>PS_708</t>
  </si>
  <si>
    <t>PS_709</t>
  </si>
  <si>
    <t>PS_710</t>
  </si>
  <si>
    <t>PS_711</t>
  </si>
  <si>
    <t>PS_712</t>
  </si>
  <si>
    <t>MINDDS_CARD_081</t>
  </si>
  <si>
    <t>PS_713</t>
  </si>
  <si>
    <t>PS_714</t>
  </si>
  <si>
    <t>PS_715</t>
  </si>
  <si>
    <t>PS_716</t>
  </si>
  <si>
    <t>MINDDS_NCARD_021</t>
  </si>
  <si>
    <t>PS_717</t>
  </si>
  <si>
    <t>PS_718</t>
  </si>
  <si>
    <t>PS_719</t>
  </si>
  <si>
    <t>MINDDS_CARD_096</t>
  </si>
  <si>
    <t>PS_720</t>
  </si>
  <si>
    <t>MINDDS_CARD_085</t>
  </si>
  <si>
    <t>PS_721</t>
  </si>
  <si>
    <t>MINDDS_CARD_086</t>
  </si>
  <si>
    <t>PS_722</t>
  </si>
  <si>
    <t>PS_723</t>
  </si>
  <si>
    <t>PS_724</t>
  </si>
  <si>
    <t>PS_725</t>
  </si>
  <si>
    <t>PS_726</t>
  </si>
  <si>
    <t>MINDDS_NCARD_022</t>
  </si>
  <si>
    <t>PS_727</t>
  </si>
  <si>
    <t>PS_728</t>
  </si>
  <si>
    <t>PS_729</t>
  </si>
  <si>
    <t>PS_730</t>
  </si>
  <si>
    <t>PS_731</t>
  </si>
  <si>
    <t>PS_732</t>
  </si>
  <si>
    <t>PS_733</t>
  </si>
  <si>
    <t>PS_734</t>
  </si>
  <si>
    <t>PS_735</t>
  </si>
  <si>
    <t>MINDDS_CARD_083</t>
  </si>
  <si>
    <t>PS_736</t>
  </si>
  <si>
    <t>PS_737</t>
  </si>
  <si>
    <t>MINDDS_CARD_082</t>
  </si>
  <si>
    <t>PS_738</t>
  </si>
  <si>
    <t>**DUPLICATE. Patient will not book surgery for another year. Approach at PPE. See MINDDS_CARD_108</t>
  </si>
  <si>
    <t>PS_739</t>
  </si>
  <si>
    <t>PS_740</t>
  </si>
  <si>
    <t>PS_741</t>
  </si>
  <si>
    <t>PS_742</t>
  </si>
  <si>
    <t>PS_743</t>
  </si>
  <si>
    <t>PS_744</t>
  </si>
  <si>
    <t>PS_745</t>
  </si>
  <si>
    <t>PS_746</t>
  </si>
  <si>
    <t>PS_747</t>
  </si>
  <si>
    <t>PS_748</t>
  </si>
  <si>
    <t>PS_749</t>
  </si>
  <si>
    <t>PS_750</t>
  </si>
  <si>
    <t>PS_751</t>
  </si>
  <si>
    <t>PS_752</t>
  </si>
  <si>
    <t>PS_753</t>
  </si>
  <si>
    <t>PS_754</t>
  </si>
  <si>
    <t>PS_755</t>
  </si>
  <si>
    <t>PS_756</t>
  </si>
  <si>
    <t>PS_757</t>
  </si>
  <si>
    <t>MINDDS_CARD_088</t>
  </si>
  <si>
    <t>PS_758</t>
  </si>
  <si>
    <t>MINDDS_CARD_090</t>
  </si>
  <si>
    <t>PS_759</t>
  </si>
  <si>
    <t>PS_760</t>
  </si>
  <si>
    <t>MINDDS_NCARD_023</t>
  </si>
  <si>
    <t>PS_761</t>
  </si>
  <si>
    <t>PS_762</t>
  </si>
  <si>
    <t>PS_763</t>
  </si>
  <si>
    <t>PS_764</t>
  </si>
  <si>
    <t>PS_765</t>
  </si>
  <si>
    <t>MINDDS_NCARD_024</t>
  </si>
  <si>
    <t>PS_766</t>
  </si>
  <si>
    <t>PS_767</t>
  </si>
  <si>
    <t>MINDDS_CARD_093</t>
  </si>
  <si>
    <t>PS_768</t>
  </si>
  <si>
    <t>MINDDS_CARD_087</t>
  </si>
  <si>
    <t>PS_769</t>
  </si>
  <si>
    <t>MINDDS_CARD_092</t>
  </si>
  <si>
    <t>PS_770</t>
  </si>
  <si>
    <t>MINDDS_CARD_091</t>
  </si>
  <si>
    <t>PS_771</t>
  </si>
  <si>
    <t>MINDDS_CARD_089</t>
  </si>
  <si>
    <t>PS_772</t>
  </si>
  <si>
    <t>PS_773</t>
  </si>
  <si>
    <t>PS_774</t>
  </si>
  <si>
    <t>PS_775</t>
  </si>
  <si>
    <t>PS_776</t>
  </si>
  <si>
    <t>PS_777</t>
  </si>
  <si>
    <t>PS_778</t>
  </si>
  <si>
    <t>PS_779</t>
  </si>
  <si>
    <t>Y**CALL ABOUT ATIVAN</t>
  </si>
  <si>
    <t>PS_780</t>
  </si>
  <si>
    <t>PS_781</t>
  </si>
  <si>
    <t>PS_782</t>
  </si>
  <si>
    <t>PS_783</t>
  </si>
  <si>
    <t>PS_784</t>
  </si>
  <si>
    <t>PS_785</t>
  </si>
  <si>
    <t>PS_786</t>
  </si>
  <si>
    <t>MINDDS_CARD_095</t>
  </si>
  <si>
    <t>PS_787</t>
  </si>
  <si>
    <t>PS_788</t>
  </si>
  <si>
    <t>PS_789</t>
  </si>
  <si>
    <t>PS_790</t>
  </si>
  <si>
    <t>PS_791</t>
  </si>
  <si>
    <t>PS_792</t>
  </si>
  <si>
    <t>PS_793</t>
  </si>
  <si>
    <t>PS_794</t>
  </si>
  <si>
    <t>PS_795</t>
  </si>
  <si>
    <t>MINDDS_CARD_097</t>
  </si>
  <si>
    <t>PS_796</t>
  </si>
  <si>
    <t>PS_797</t>
  </si>
  <si>
    <t>PS_798</t>
  </si>
  <si>
    <t>PS_799</t>
  </si>
  <si>
    <t>PS_800</t>
  </si>
  <si>
    <t>PS_801</t>
  </si>
  <si>
    <t>PS_802</t>
  </si>
  <si>
    <t>PS_803</t>
  </si>
  <si>
    <t>PS_804</t>
  </si>
  <si>
    <t>PS_805</t>
  </si>
  <si>
    <t>PS_806</t>
  </si>
  <si>
    <t>PS_807</t>
  </si>
  <si>
    <t>Patient unrandomized due to surgery too late</t>
  </si>
  <si>
    <t>PS_808</t>
  </si>
  <si>
    <t>PS_809</t>
  </si>
  <si>
    <t>MINDDS_CARD_098</t>
  </si>
  <si>
    <t>PS_810</t>
  </si>
  <si>
    <t>PS_811</t>
  </si>
  <si>
    <t>PS_812</t>
  </si>
  <si>
    <t>MINDDS_CARD_104</t>
  </si>
  <si>
    <t>PS_813</t>
  </si>
  <si>
    <t>PS_814</t>
  </si>
  <si>
    <t>PS_815</t>
  </si>
  <si>
    <t>PS_816</t>
  </si>
  <si>
    <t>PS_817</t>
  </si>
  <si>
    <t>MINDDS_CARD_094</t>
  </si>
  <si>
    <t>PS_818</t>
  </si>
  <si>
    <t>PS_819</t>
  </si>
  <si>
    <t>PS_820</t>
  </si>
  <si>
    <t>PS_821</t>
  </si>
  <si>
    <t>PS_822</t>
  </si>
  <si>
    <t>PS_823</t>
  </si>
  <si>
    <t>PS_824</t>
  </si>
  <si>
    <t>MINDDS_CARD_106</t>
  </si>
  <si>
    <t>PS_825</t>
  </si>
  <si>
    <t>PS_826</t>
  </si>
  <si>
    <t>PS_827</t>
  </si>
  <si>
    <t>MINDDS_CARD_099</t>
  </si>
  <si>
    <t>PS_828</t>
  </si>
  <si>
    <t>MINDDS_CARD_101</t>
  </si>
  <si>
    <t>PS_829</t>
  </si>
  <si>
    <t>MINDDS_CARD_100</t>
  </si>
  <si>
    <t>PS_830</t>
  </si>
  <si>
    <t>PS_831</t>
  </si>
  <si>
    <t>PS_832</t>
  </si>
  <si>
    <t>PS_833</t>
  </si>
  <si>
    <t>PS_834</t>
  </si>
  <si>
    <t>MINDDS_NCARD_025</t>
  </si>
  <si>
    <t>PS_835</t>
  </si>
  <si>
    <t>PS_836</t>
  </si>
  <si>
    <t>PS_837</t>
  </si>
  <si>
    <t>PS_838</t>
  </si>
  <si>
    <t>PS_839</t>
  </si>
  <si>
    <t>MINDDS_CARD_102</t>
  </si>
  <si>
    <t>PS_840</t>
  </si>
  <si>
    <t>PS_841</t>
  </si>
  <si>
    <t>PS_842</t>
  </si>
  <si>
    <t>PS_843</t>
  </si>
  <si>
    <t>PS_844</t>
  </si>
  <si>
    <t>PS_845</t>
  </si>
  <si>
    <t>PS_846</t>
  </si>
  <si>
    <t>PS_847</t>
  </si>
  <si>
    <t>PS_848</t>
  </si>
  <si>
    <t>MINDDS_CARD_105</t>
  </si>
  <si>
    <t>PS_849</t>
  </si>
  <si>
    <t>PS_850</t>
  </si>
  <si>
    <t>PS_851</t>
  </si>
  <si>
    <t>PS_852</t>
  </si>
  <si>
    <t>PS_853</t>
  </si>
  <si>
    <t>PS_854</t>
  </si>
  <si>
    <t>MINDDS_CARD_103</t>
  </si>
  <si>
    <t>PS_855</t>
  </si>
  <si>
    <t>PS_856</t>
  </si>
  <si>
    <t>PS_857</t>
  </si>
  <si>
    <t>PS_858</t>
  </si>
  <si>
    <t>PS_859</t>
  </si>
  <si>
    <t>PS_860</t>
  </si>
  <si>
    <t>PS_861</t>
  </si>
  <si>
    <t>PS_862</t>
  </si>
  <si>
    <t>PS_863</t>
  </si>
  <si>
    <t>PS_864</t>
  </si>
  <si>
    <t>PS_865</t>
  </si>
  <si>
    <t>PS_866</t>
  </si>
  <si>
    <t>PS_867</t>
  </si>
  <si>
    <t>PS_868</t>
  </si>
  <si>
    <t>PS_869</t>
  </si>
  <si>
    <t>MINDDS_NCARD_026</t>
  </si>
  <si>
    <t>PS_870</t>
  </si>
  <si>
    <t>PS_871</t>
  </si>
  <si>
    <t>MINDDS_CARD_114</t>
  </si>
  <si>
    <t>PS_872</t>
  </si>
  <si>
    <t>PS_873</t>
  </si>
  <si>
    <t>PS_874</t>
  </si>
  <si>
    <t>PS_875</t>
  </si>
  <si>
    <t>PS_876</t>
  </si>
  <si>
    <t>PS_877</t>
  </si>
  <si>
    <t>PS_878</t>
  </si>
  <si>
    <t>PS_879</t>
  </si>
  <si>
    <t>PS_880</t>
  </si>
  <si>
    <t>PS_881</t>
  </si>
  <si>
    <t>PS_882</t>
  </si>
  <si>
    <t>PS_883</t>
  </si>
  <si>
    <t>PS_884</t>
  </si>
  <si>
    <t>PS_885</t>
  </si>
  <si>
    <t>MINDDS_CARD_107</t>
  </si>
  <si>
    <t>PS_886</t>
  </si>
  <si>
    <t>PS_887</t>
  </si>
  <si>
    <t>PS_888</t>
  </si>
  <si>
    <t>PS_889</t>
  </si>
  <si>
    <t>PS_890</t>
  </si>
  <si>
    <t>MINDDS_NCARD_027</t>
  </si>
  <si>
    <t>PS_891</t>
  </si>
  <si>
    <t>MINDDS_CARD_113</t>
  </si>
  <si>
    <t>PS_892</t>
  </si>
  <si>
    <t>PS_893</t>
  </si>
  <si>
    <t>PS_894</t>
  </si>
  <si>
    <t>MINDDS_CARD_108</t>
  </si>
  <si>
    <t>PS_895</t>
  </si>
  <si>
    <t>MINDDS_CARD_112</t>
  </si>
  <si>
    <t>PS_896</t>
  </si>
  <si>
    <t>PS_897</t>
  </si>
  <si>
    <t>PS_898</t>
  </si>
  <si>
    <t>PS_899</t>
  </si>
  <si>
    <t>PS_900</t>
  </si>
  <si>
    <t>PS_901</t>
  </si>
  <si>
    <t>PS_902</t>
  </si>
  <si>
    <t>PS_903</t>
  </si>
  <si>
    <t>PS_904</t>
  </si>
  <si>
    <t>MINDDS_CARD_111</t>
  </si>
  <si>
    <t>PS_905</t>
  </si>
  <si>
    <t>Patient declined study participation prior to DOS.</t>
  </si>
  <si>
    <t>PS_906</t>
  </si>
  <si>
    <t>PS_907</t>
  </si>
  <si>
    <t>PS_908</t>
  </si>
  <si>
    <t>MINDDS_NCARD_029</t>
  </si>
  <si>
    <t>PS_909</t>
  </si>
  <si>
    <t>PS_910</t>
  </si>
  <si>
    <t>PS_911</t>
  </si>
  <si>
    <t>MINDDS_CARD_109</t>
  </si>
  <si>
    <t>PS_912</t>
  </si>
  <si>
    <t>PS_913</t>
  </si>
  <si>
    <t>PS_914</t>
  </si>
  <si>
    <t>PS_915</t>
  </si>
  <si>
    <t>PS_916</t>
  </si>
  <si>
    <t>PS_917</t>
  </si>
  <si>
    <t>MINDDS_NCARD_028</t>
  </si>
  <si>
    <t>PS_918</t>
  </si>
  <si>
    <t>PS_919</t>
  </si>
  <si>
    <t>PS_920</t>
  </si>
  <si>
    <t>PS_921</t>
  </si>
  <si>
    <t>PS_922</t>
  </si>
  <si>
    <t>MINDDS_CARD_128</t>
  </si>
  <si>
    <t>PS_923</t>
  </si>
  <si>
    <t>PS_924</t>
  </si>
  <si>
    <t>PS_925</t>
  </si>
  <si>
    <t>MINDDS_CARD_110</t>
  </si>
  <si>
    <t>PS_926</t>
  </si>
  <si>
    <t>MINDDS_CARD_115</t>
  </si>
  <si>
    <t>PS_927</t>
  </si>
  <si>
    <t>MINDDS_CARD_116</t>
  </si>
  <si>
    <t>PS_928</t>
  </si>
  <si>
    <t>PS_929</t>
  </si>
  <si>
    <t>PS_930</t>
  </si>
  <si>
    <t>PS_931</t>
  </si>
  <si>
    <t>PS_932</t>
  </si>
  <si>
    <t>PS_933</t>
  </si>
  <si>
    <t>PS_934</t>
  </si>
  <si>
    <t>PS_935</t>
  </si>
  <si>
    <t>PS_936</t>
  </si>
  <si>
    <t>PS_937</t>
  </si>
  <si>
    <t>PS_938</t>
  </si>
  <si>
    <t>PS_939</t>
  </si>
  <si>
    <t>PS_940</t>
  </si>
  <si>
    <t>PS_941</t>
  </si>
  <si>
    <t>PS_942</t>
  </si>
  <si>
    <t>PS_943</t>
  </si>
  <si>
    <t>MINDDS_CARD_123</t>
  </si>
  <si>
    <t>Patient canceled surgery but according to note, plans to reschedule.</t>
  </si>
  <si>
    <t>PS_944</t>
  </si>
  <si>
    <t>MINDDS_NCARD_030</t>
  </si>
  <si>
    <t>PS_945</t>
  </si>
  <si>
    <t>PS_946</t>
  </si>
  <si>
    <t>MINDDS_CARD_120</t>
  </si>
  <si>
    <t>PS_947</t>
  </si>
  <si>
    <t>PS_948</t>
  </si>
  <si>
    <t>PS_949</t>
  </si>
  <si>
    <t>MINDDS_CARD_117</t>
  </si>
  <si>
    <t>PS_950</t>
  </si>
  <si>
    <t>PS_951</t>
  </si>
  <si>
    <t>PS_952</t>
  </si>
  <si>
    <t>PS_953</t>
  </si>
  <si>
    <t>PS_954</t>
  </si>
  <si>
    <t>PS_955</t>
  </si>
  <si>
    <t>MINDDS_CARD_122</t>
  </si>
  <si>
    <t>PS_956</t>
  </si>
  <si>
    <t>PS_957</t>
  </si>
  <si>
    <t>PS_958</t>
  </si>
  <si>
    <t>MINDDS_CARD_124</t>
  </si>
  <si>
    <t>PS_959</t>
  </si>
  <si>
    <t>PS_960</t>
  </si>
  <si>
    <t>PS_961</t>
  </si>
  <si>
    <t>PS_962</t>
  </si>
  <si>
    <t>PS_963</t>
  </si>
  <si>
    <t>PS_964</t>
  </si>
  <si>
    <t xml:space="preserve">**DUPLICATE. Patient canceled PPE and surgery in September. Patient returned in Jan 2019. See PS_1176. </t>
  </si>
  <si>
    <t>PS_965</t>
  </si>
  <si>
    <t>PS_966</t>
  </si>
  <si>
    <t>MINDDS_CARD_121</t>
  </si>
  <si>
    <t>PS_967</t>
  </si>
  <si>
    <t>MINDDS_CARD_118</t>
  </si>
  <si>
    <t>PS_968</t>
  </si>
  <si>
    <t>MINDDS_CARD_125</t>
  </si>
  <si>
    <t>PS_969</t>
  </si>
  <si>
    <t>PS_970</t>
  </si>
  <si>
    <t>Asian/White</t>
  </si>
  <si>
    <t>PS_971</t>
  </si>
  <si>
    <t>PS_972</t>
  </si>
  <si>
    <t>PS_973</t>
  </si>
  <si>
    <t>PS_974</t>
  </si>
  <si>
    <t>PS_975</t>
  </si>
  <si>
    <t>MINDDS_NCARD_031</t>
  </si>
  <si>
    <t>PS_976</t>
  </si>
  <si>
    <t>MINDDS_CARD_119</t>
  </si>
  <si>
    <t>PS_977</t>
  </si>
  <si>
    <t>PS_978</t>
  </si>
  <si>
    <t>PS_979</t>
  </si>
  <si>
    <t>PS_980</t>
  </si>
  <si>
    <t>MINDDS_CARD_126</t>
  </si>
  <si>
    <t>PS_981</t>
  </si>
  <si>
    <t>PS_982</t>
  </si>
  <si>
    <t>PS_983</t>
  </si>
  <si>
    <t>PS_984</t>
  </si>
  <si>
    <t>PS_985</t>
  </si>
  <si>
    <t>MINDDS_CARD_127</t>
  </si>
  <si>
    <t>PS_986</t>
  </si>
  <si>
    <t>PS_987</t>
  </si>
  <si>
    <t>PS_988</t>
  </si>
  <si>
    <t>PS_989</t>
  </si>
  <si>
    <t>PS_990</t>
  </si>
  <si>
    <t>PS_991</t>
  </si>
  <si>
    <t>PS_992</t>
  </si>
  <si>
    <t>PS_993</t>
  </si>
  <si>
    <t>MINDDS_CARD_135</t>
  </si>
  <si>
    <t>PS_994</t>
  </si>
  <si>
    <t>MINDDS_CARD_133</t>
  </si>
  <si>
    <t>No blood was drawn POD1 due to removal of all lines.</t>
  </si>
  <si>
    <t>PS_995</t>
  </si>
  <si>
    <t>MINDDS_CARD_134</t>
  </si>
  <si>
    <t>PS_996</t>
  </si>
  <si>
    <t>PS_997</t>
  </si>
  <si>
    <t>PS_998</t>
  </si>
  <si>
    <t>PS_999</t>
  </si>
  <si>
    <t>Unknown</t>
  </si>
  <si>
    <t>PS_1000</t>
  </si>
  <si>
    <t>PS_1001</t>
  </si>
  <si>
    <t>MINDDS_NCARD_032</t>
  </si>
  <si>
    <t>PS_1002</t>
  </si>
  <si>
    <t>PS_1003</t>
  </si>
  <si>
    <t>PS_1004</t>
  </si>
  <si>
    <t>PS_1005</t>
  </si>
  <si>
    <t>PS_1006</t>
  </si>
  <si>
    <t>PS_1007</t>
  </si>
  <si>
    <t>MINDDS_NCARD_034</t>
  </si>
  <si>
    <t>PS_1008</t>
  </si>
  <si>
    <t>PS_1009</t>
  </si>
  <si>
    <t>PS_1010</t>
  </si>
  <si>
    <t>PS_1011</t>
  </si>
  <si>
    <t>PS_1012</t>
  </si>
  <si>
    <t>PS_1013</t>
  </si>
  <si>
    <t>MINDDS_CARD_132</t>
  </si>
  <si>
    <t>PS_1014</t>
  </si>
  <si>
    <t>PS_1015</t>
  </si>
  <si>
    <t>MINDDS_NCARD_033</t>
  </si>
  <si>
    <t>PS_1016</t>
  </si>
  <si>
    <t>PS_1017</t>
  </si>
  <si>
    <t>PS_1018</t>
  </si>
  <si>
    <t>PS_1019</t>
  </si>
  <si>
    <t>MINDDS_CARD_131</t>
  </si>
  <si>
    <t>PS_1020</t>
  </si>
  <si>
    <t>MINDDS_CARD_129</t>
  </si>
  <si>
    <t>PS_1021</t>
  </si>
  <si>
    <t>PS_1022</t>
  </si>
  <si>
    <t>MINDDS_CARD_130</t>
  </si>
  <si>
    <t>PS_1023</t>
  </si>
  <si>
    <t>PS_1024</t>
  </si>
  <si>
    <t>PS_1025</t>
  </si>
  <si>
    <t>PS_1026</t>
  </si>
  <si>
    <t>PS_1027</t>
  </si>
  <si>
    <t>Black or African American</t>
  </si>
  <si>
    <t>PS_1028</t>
  </si>
  <si>
    <t>PS_1029</t>
  </si>
  <si>
    <t>PS_1030</t>
  </si>
  <si>
    <t>PS_1031</t>
  </si>
  <si>
    <t>PS_1032</t>
  </si>
  <si>
    <t>PS_1033</t>
  </si>
  <si>
    <t xml:space="preserve">Patient completed baseline and then declined study participation. </t>
  </si>
  <si>
    <t>PS_1034</t>
  </si>
  <si>
    <t>PS_1035</t>
  </si>
  <si>
    <t>PS_1036</t>
  </si>
  <si>
    <t>PS_1037</t>
  </si>
  <si>
    <t>PS_1038</t>
  </si>
  <si>
    <t>PS_1039</t>
  </si>
  <si>
    <t>PS_1040</t>
  </si>
  <si>
    <t>PS_1041</t>
  </si>
  <si>
    <t>PS_1042</t>
  </si>
  <si>
    <t>PS_1043</t>
  </si>
  <si>
    <t>PS_1044</t>
  </si>
  <si>
    <t>PS_1045</t>
  </si>
  <si>
    <t>MINDDS_CARD_174</t>
  </si>
  <si>
    <t>PS_1046</t>
  </si>
  <si>
    <t>PS_1047</t>
  </si>
  <si>
    <t>MINDDS_CARD_137</t>
  </si>
  <si>
    <t>PS_1048</t>
  </si>
  <si>
    <t>MINDDS_CARD_138</t>
  </si>
  <si>
    <t>PS_1049</t>
  </si>
  <si>
    <t>PS_1050</t>
  </si>
  <si>
    <t>PS_1051</t>
  </si>
  <si>
    <t>MINDDS_CARD_136</t>
  </si>
  <si>
    <t>PS_1052</t>
  </si>
  <si>
    <t>PS_1053</t>
  </si>
  <si>
    <t>PS_1054</t>
  </si>
  <si>
    <t>PS_1055</t>
  </si>
  <si>
    <t>PS_1056</t>
  </si>
  <si>
    <t>PS_1057</t>
  </si>
  <si>
    <t>PS_1058</t>
  </si>
  <si>
    <t>MINDDS_CARD_139</t>
  </si>
  <si>
    <t>PS_1059</t>
  </si>
  <si>
    <t>PS_1060</t>
  </si>
  <si>
    <t>MINDDS_NCARD_035</t>
  </si>
  <si>
    <t>PS_1061</t>
  </si>
  <si>
    <t>PS_1062</t>
  </si>
  <si>
    <t>PS_1063</t>
  </si>
  <si>
    <t>PS_1064</t>
  </si>
  <si>
    <t>MINDDS_CARD_141</t>
  </si>
  <si>
    <t>PS_1065</t>
  </si>
  <si>
    <t>MINDDS_CARD_140</t>
  </si>
  <si>
    <t>PS_1066</t>
  </si>
  <si>
    <t>PS_1067</t>
  </si>
  <si>
    <t>PS_1068</t>
  </si>
  <si>
    <t>PS_1069</t>
  </si>
  <si>
    <t>PS_1070</t>
  </si>
  <si>
    <t>PS_1071</t>
  </si>
  <si>
    <t>MINDDS_NCARD_036</t>
  </si>
  <si>
    <t>PS_1072</t>
  </si>
  <si>
    <t>MINDDS_CARD_146</t>
  </si>
  <si>
    <t>PS_1073</t>
  </si>
  <si>
    <t>PS_1074</t>
  </si>
  <si>
    <t>MINDDS_NCARD_037</t>
  </si>
  <si>
    <t>PS_1075</t>
  </si>
  <si>
    <t>PS_1076</t>
  </si>
  <si>
    <t>MINDDS_NCARD_039</t>
  </si>
  <si>
    <t>PS_1077</t>
  </si>
  <si>
    <t>PS_1078</t>
  </si>
  <si>
    <t>PS_1079</t>
  </si>
  <si>
    <t>MINDDS_CARD_142</t>
  </si>
  <si>
    <t>PS_1080</t>
  </si>
  <si>
    <t>PS_1081</t>
  </si>
  <si>
    <t>PS_1082</t>
  </si>
  <si>
    <t>PS_1083</t>
  </si>
  <si>
    <t>PS_1084</t>
  </si>
  <si>
    <t>PS_1085</t>
  </si>
  <si>
    <t>PS_1086</t>
  </si>
  <si>
    <t>MINDDS_CARD_143</t>
  </si>
  <si>
    <t>PS_1087</t>
  </si>
  <si>
    <t>PS_1088</t>
  </si>
  <si>
    <t>PS_1089</t>
  </si>
  <si>
    <t>MINDDS_CARD_144</t>
  </si>
  <si>
    <t>PS_1090</t>
  </si>
  <si>
    <t>PS_1091</t>
  </si>
  <si>
    <t>PS_1092</t>
  </si>
  <si>
    <t>PS_1093</t>
  </si>
  <si>
    <t>PS_1094</t>
  </si>
  <si>
    <t>PS_1095</t>
  </si>
  <si>
    <t>PS_1096</t>
  </si>
  <si>
    <t>PS_1097</t>
  </si>
  <si>
    <t>MINDDS_CARD_147</t>
  </si>
  <si>
    <t>PS_1098</t>
  </si>
  <si>
    <t>MINDDS_NCARD_038</t>
  </si>
  <si>
    <t>PS_1099</t>
  </si>
  <si>
    <t>PS_1100</t>
  </si>
  <si>
    <t>PS_1101</t>
  </si>
  <si>
    <t>PS_1102</t>
  </si>
  <si>
    <t>PS_1103</t>
  </si>
  <si>
    <t>PS_1104</t>
  </si>
  <si>
    <t>PS_1105</t>
  </si>
  <si>
    <t>PS_1106</t>
  </si>
  <si>
    <t>PS_1107</t>
  </si>
  <si>
    <t>PS_1108</t>
  </si>
  <si>
    <t>PS_1109</t>
  </si>
  <si>
    <t>PS_1110</t>
  </si>
  <si>
    <t>PS_1111</t>
  </si>
  <si>
    <t>MINDDS_CARD_145</t>
  </si>
  <si>
    <t>PS_1112</t>
  </si>
  <si>
    <t>PS_1113</t>
  </si>
  <si>
    <t>PS_1114</t>
  </si>
  <si>
    <t>PS_1115</t>
  </si>
  <si>
    <t>PS_1116</t>
  </si>
  <si>
    <t>PS_1117</t>
  </si>
  <si>
    <t>PS_1118</t>
  </si>
  <si>
    <t>PS_1119</t>
  </si>
  <si>
    <t>MINDDS_NCARD_040</t>
  </si>
  <si>
    <t>PS_1120</t>
  </si>
  <si>
    <t>PS_1121</t>
  </si>
  <si>
    <t>MINDDS_CARD_149</t>
  </si>
  <si>
    <t>PS_1122</t>
  </si>
  <si>
    <t>PS_1123</t>
  </si>
  <si>
    <t>MINDDS_CARD_155</t>
  </si>
  <si>
    <t>PS_1124</t>
  </si>
  <si>
    <t>PS_1125</t>
  </si>
  <si>
    <t>PS_1126</t>
  </si>
  <si>
    <t>PS_1127</t>
  </si>
  <si>
    <t>PS_1128</t>
  </si>
  <si>
    <t>PS_1129</t>
  </si>
  <si>
    <t>MINDDS_NCARD_041</t>
  </si>
  <si>
    <t>PS_1130</t>
  </si>
  <si>
    <t>MINDDS_CARD_148</t>
  </si>
  <si>
    <t>PS_1131</t>
  </si>
  <si>
    <t>PS_1132</t>
  </si>
  <si>
    <t>PS_1133</t>
  </si>
  <si>
    <t>MINDDS_CARD_151</t>
  </si>
  <si>
    <t>PS_1134</t>
  </si>
  <si>
    <t>PS_1135</t>
  </si>
  <si>
    <t>PS_1136</t>
  </si>
  <si>
    <t>MINDDS_CARD_154</t>
  </si>
  <si>
    <t>PS_1137</t>
  </si>
  <si>
    <t>MINDDS_CARD_152</t>
  </si>
  <si>
    <t>PS_1138</t>
  </si>
  <si>
    <t>PS_1139</t>
  </si>
  <si>
    <t>PS_1140</t>
  </si>
  <si>
    <t>MINDDS_NCARD_042</t>
  </si>
  <si>
    <t>PS_1141</t>
  </si>
  <si>
    <t>PS_1142</t>
  </si>
  <si>
    <t>PS_1143</t>
  </si>
  <si>
    <t>PS_1144</t>
  </si>
  <si>
    <t>PS_1145</t>
  </si>
  <si>
    <t>PS_1146</t>
  </si>
  <si>
    <t>MINDDS_CARD_160</t>
  </si>
  <si>
    <t>PS_1147</t>
  </si>
  <si>
    <t>PS_1148</t>
  </si>
  <si>
    <t>PS_1149</t>
  </si>
  <si>
    <t>PS_1150</t>
  </si>
  <si>
    <t>PS_1151</t>
  </si>
  <si>
    <t>PS_1152</t>
  </si>
  <si>
    <t>PS_1153</t>
  </si>
  <si>
    <t>PS_1154</t>
  </si>
  <si>
    <t>PS_1155</t>
  </si>
  <si>
    <t>MINDDS_CARD_156</t>
  </si>
  <si>
    <t>PS_1156</t>
  </si>
  <si>
    <t>MINDDS_CARD_158</t>
  </si>
  <si>
    <t>PS_1157</t>
  </si>
  <si>
    <t>PS_1158</t>
  </si>
  <si>
    <t>PS_1159</t>
  </si>
  <si>
    <t>MINDDS_CARD_153</t>
  </si>
  <si>
    <t>PS_1160</t>
  </si>
  <si>
    <t>PS_1161</t>
  </si>
  <si>
    <t>PS_1162</t>
  </si>
  <si>
    <t>MINDDS_CARD_150</t>
  </si>
  <si>
    <t>PS_1163</t>
  </si>
  <si>
    <t>PS_1164</t>
  </si>
  <si>
    <t>PS_1165</t>
  </si>
  <si>
    <t>PS_1166</t>
  </si>
  <si>
    <t>PS_1167</t>
  </si>
  <si>
    <t>PS_1168</t>
  </si>
  <si>
    <t>MINDDS_CARD_157</t>
  </si>
  <si>
    <t>PS_1169</t>
  </si>
  <si>
    <t>PS_1170</t>
  </si>
  <si>
    <t>PS_1171</t>
  </si>
  <si>
    <t>PS_1172</t>
  </si>
  <si>
    <t>PS_1173</t>
  </si>
  <si>
    <t>PS_1174</t>
  </si>
  <si>
    <t>MINDDS_CARD_159</t>
  </si>
  <si>
    <t>PS_1175</t>
  </si>
  <si>
    <t>PS_1176</t>
  </si>
  <si>
    <t>PS_1177</t>
  </si>
  <si>
    <t>PS_1178</t>
  </si>
  <si>
    <t>PS_1179</t>
  </si>
  <si>
    <t>PS_1180</t>
  </si>
  <si>
    <t>PS_1181</t>
  </si>
  <si>
    <t>PS_1182</t>
  </si>
  <si>
    <t>MINDDS_NCARD_045</t>
  </si>
  <si>
    <t>PS_1183</t>
  </si>
  <si>
    <t>PS_1184</t>
  </si>
  <si>
    <t>PS_1185</t>
  </si>
  <si>
    <t>PS_1186</t>
  </si>
  <si>
    <t>MINDDS_NCARD_043</t>
  </si>
  <si>
    <t>PS_1187</t>
  </si>
  <si>
    <t>PS_1188</t>
  </si>
  <si>
    <t>MINDDS_NCARD_044</t>
  </si>
  <si>
    <t>PS_1189</t>
  </si>
  <si>
    <t>PS_1190</t>
  </si>
  <si>
    <t>PS_1191</t>
  </si>
  <si>
    <t>PS_1192</t>
  </si>
  <si>
    <t>PS_1193</t>
  </si>
  <si>
    <t>PS_1194</t>
  </si>
  <si>
    <t>PS_1195</t>
  </si>
  <si>
    <t>PS_1196</t>
  </si>
  <si>
    <t>MINDDS_CARD_163</t>
  </si>
  <si>
    <t>PS_1197</t>
  </si>
  <si>
    <t>PS_1198</t>
  </si>
  <si>
    <t>PS_1199</t>
  </si>
  <si>
    <t>PS_1200</t>
  </si>
  <si>
    <t>PS_1201</t>
  </si>
  <si>
    <t>PS_1202</t>
  </si>
  <si>
    <t>PS_1203</t>
  </si>
  <si>
    <t>PS_1204</t>
  </si>
  <si>
    <t>PS_1205</t>
  </si>
  <si>
    <t>MINDDS_CARD_164</t>
  </si>
  <si>
    <t>PS_1206</t>
  </si>
  <si>
    <t>MINDDS_CARD_161</t>
  </si>
  <si>
    <t>PS_1207</t>
  </si>
  <si>
    <t>PS_1208</t>
  </si>
  <si>
    <t>PS_1209</t>
  </si>
  <si>
    <t>PS_1210</t>
  </si>
  <si>
    <t>PS_1211</t>
  </si>
  <si>
    <t>PS_1212</t>
  </si>
  <si>
    <t>PS_1213</t>
  </si>
  <si>
    <t>PS_1214</t>
  </si>
  <si>
    <t>PS_1215</t>
  </si>
  <si>
    <t>PS_1216</t>
  </si>
  <si>
    <t>PS_1217</t>
  </si>
  <si>
    <t>PS_1218</t>
  </si>
  <si>
    <t>PS_1219</t>
  </si>
  <si>
    <t>MINDDS_CARD_165</t>
  </si>
  <si>
    <t>PS_1220</t>
  </si>
  <si>
    <t>PS_1221</t>
  </si>
  <si>
    <t>PS_1222</t>
  </si>
  <si>
    <t>PS_1223</t>
  </si>
  <si>
    <t>MINDDS_CARD_162</t>
  </si>
  <si>
    <t>PS_1224</t>
  </si>
  <si>
    <t>PS_1225</t>
  </si>
  <si>
    <t>PS_1226</t>
  </si>
  <si>
    <t>PS_1227</t>
  </si>
  <si>
    <t>PS_1228</t>
  </si>
  <si>
    <t>PS_1229</t>
  </si>
  <si>
    <t>MINDDS_CARD_166</t>
  </si>
  <si>
    <t>PS_1230</t>
  </si>
  <si>
    <t>MINDDS_CARD_168</t>
  </si>
  <si>
    <t>PS_1231</t>
  </si>
  <si>
    <t>MINDDS_NCARD_046</t>
  </si>
  <si>
    <t>PS_1232</t>
  </si>
  <si>
    <t>PS_1233</t>
  </si>
  <si>
    <t>MINDDS_NCARD_047</t>
  </si>
  <si>
    <t>PS_1234</t>
  </si>
  <si>
    <t>MINDDS_NCARD_048</t>
  </si>
  <si>
    <t>PS_1235</t>
  </si>
  <si>
    <t>PS_1236</t>
  </si>
  <si>
    <t>PS_1237</t>
  </si>
  <si>
    <t>PS_1238</t>
  </si>
  <si>
    <t>MINDDS_CARD_175</t>
  </si>
  <si>
    <t>PS_1239</t>
  </si>
  <si>
    <t>MINDDS_CARD_167</t>
  </si>
  <si>
    <t>PS_1240</t>
  </si>
  <si>
    <t>PS_1241</t>
  </si>
  <si>
    <t>PS_1242</t>
  </si>
  <si>
    <t>PS_1243</t>
  </si>
  <si>
    <t>PS_1244</t>
  </si>
  <si>
    <t>PS_1245</t>
  </si>
  <si>
    <t>PS_1246</t>
  </si>
  <si>
    <t>PS_1247</t>
  </si>
  <si>
    <t>MINDDS_CARD_170</t>
  </si>
  <si>
    <t>PS_1248</t>
  </si>
  <si>
    <t>PS_1249</t>
  </si>
  <si>
    <t>PS_1250</t>
  </si>
  <si>
    <t>MINDDS_CARD_171</t>
  </si>
  <si>
    <t>PS_1251</t>
  </si>
  <si>
    <t>PS_1252</t>
  </si>
  <si>
    <t>PS_1253</t>
  </si>
  <si>
    <t>PS_1254</t>
  </si>
  <si>
    <t>PS_1255</t>
  </si>
  <si>
    <t>MINDDS_CARD_172</t>
  </si>
  <si>
    <t>PS_1256</t>
  </si>
  <si>
    <t>PS_1257</t>
  </si>
  <si>
    <t>PS_1258</t>
  </si>
  <si>
    <t>PS_1259</t>
  </si>
  <si>
    <t>MINDDS_NCARD_049</t>
  </si>
  <si>
    <t>PS_1260</t>
  </si>
  <si>
    <t>PS_1261</t>
  </si>
  <si>
    <t>PS_1262</t>
  </si>
  <si>
    <t>PS_1263</t>
  </si>
  <si>
    <t>PS_1264</t>
  </si>
  <si>
    <t>PS_1265</t>
  </si>
  <si>
    <t>PS_1266</t>
  </si>
  <si>
    <t>PS_1267</t>
  </si>
  <si>
    <t>MINDDS_CARD_177</t>
  </si>
  <si>
    <t>PS_1268</t>
  </si>
  <si>
    <t>PS_1269</t>
  </si>
  <si>
    <t>MINDDS_NCARD_050</t>
  </si>
  <si>
    <t>PS_1270</t>
  </si>
  <si>
    <t>PS_1271</t>
  </si>
  <si>
    <t>MINDDS_CARD_169</t>
  </si>
  <si>
    <t>PS_1272</t>
  </si>
  <si>
    <t>PS_1273</t>
  </si>
  <si>
    <t>MINDDS_CARD_173</t>
  </si>
  <si>
    <t>PS_1274</t>
  </si>
  <si>
    <t>PS_1275</t>
  </si>
  <si>
    <t>PS_1276</t>
  </si>
  <si>
    <t>PS_1277</t>
  </si>
  <si>
    <t>PS_1278</t>
  </si>
  <si>
    <t>MINDDS_CARD_176</t>
  </si>
  <si>
    <t>PS_1279</t>
  </si>
  <si>
    <t>PS_1280</t>
  </si>
  <si>
    <t>PS_1281</t>
  </si>
  <si>
    <t>PS_1282</t>
  </si>
  <si>
    <t>PS_1283</t>
  </si>
  <si>
    <t>PS_1285</t>
  </si>
  <si>
    <t>MINDDS_NCARD_051</t>
  </si>
  <si>
    <t>PS_1286</t>
  </si>
  <si>
    <t>PS_1287</t>
  </si>
  <si>
    <t>PS_1288</t>
  </si>
  <si>
    <t>PS_1289</t>
  </si>
  <si>
    <t>PS_1290</t>
  </si>
  <si>
    <t>PS_1291</t>
  </si>
  <si>
    <t>PS_1292</t>
  </si>
  <si>
    <t>PS_1293</t>
  </si>
  <si>
    <t>PS_1294</t>
  </si>
  <si>
    <t>PS_1295</t>
  </si>
  <si>
    <t>PS_1296</t>
  </si>
  <si>
    <t>PS_1297</t>
  </si>
  <si>
    <t>MINDDS_CARD_186</t>
  </si>
  <si>
    <t>PS_1298</t>
  </si>
  <si>
    <t>PS_1299</t>
  </si>
  <si>
    <t>MINDDS_CARD_178</t>
  </si>
  <si>
    <t>PS_1300</t>
  </si>
  <si>
    <t>PS_1301</t>
  </si>
  <si>
    <t>PS_1302</t>
  </si>
  <si>
    <t>PS_1303</t>
  </si>
  <si>
    <t>PS_1304</t>
  </si>
  <si>
    <t>MINDDS_CARD_182</t>
  </si>
  <si>
    <t>PS_1305</t>
  </si>
  <si>
    <t>MINDDS_CARD_187</t>
  </si>
  <si>
    <t>PS_1306</t>
  </si>
  <si>
    <t>MINDDS_CARD_179</t>
  </si>
  <si>
    <t>PS_1307</t>
  </si>
  <si>
    <t>PS_1308</t>
  </si>
  <si>
    <t>PS_1309</t>
  </si>
  <si>
    <t>PS_1310</t>
  </si>
  <si>
    <t>PS_1311</t>
  </si>
  <si>
    <t>PS_1312</t>
  </si>
  <si>
    <t>MINDDS_CARD_181</t>
  </si>
  <si>
    <t>PS_1313</t>
  </si>
  <si>
    <t>PS_1314</t>
  </si>
  <si>
    <t>PS_1315</t>
  </si>
  <si>
    <t>MINDDS_CARD_180</t>
  </si>
  <si>
    <t>PS_1316</t>
  </si>
  <si>
    <t>PS_1317</t>
  </si>
  <si>
    <t>PS_1318</t>
  </si>
  <si>
    <t>PS_1319</t>
  </si>
  <si>
    <t>PS_1320</t>
  </si>
  <si>
    <t>PS_1321</t>
  </si>
  <si>
    <t>PS_1322</t>
  </si>
  <si>
    <t>PS_1323</t>
  </si>
  <si>
    <t>PS_1324</t>
  </si>
  <si>
    <t>PS_1325</t>
  </si>
  <si>
    <t>PS_1326</t>
  </si>
  <si>
    <t>PS_1327</t>
  </si>
  <si>
    <t>PS_1328</t>
  </si>
  <si>
    <t>MINDDS_CARD_183</t>
  </si>
  <si>
    <t>PS_1329</t>
  </si>
  <si>
    <t>PS_1330</t>
  </si>
  <si>
    <t>PS_1331</t>
  </si>
  <si>
    <t>PS_1332</t>
  </si>
  <si>
    <t>PS_1333</t>
  </si>
  <si>
    <t>PS_1334</t>
  </si>
  <si>
    <t>PS_1335</t>
  </si>
  <si>
    <t>PS_1336</t>
  </si>
  <si>
    <t>MINDDS_CARD_185</t>
  </si>
  <si>
    <t>PS_1337</t>
  </si>
  <si>
    <t>MINDDS_NCARD_053</t>
  </si>
  <si>
    <t xml:space="preserve">Patient said yes and completed baseline. </t>
  </si>
  <si>
    <t>PS_1338</t>
  </si>
  <si>
    <t>MINDDS_CARD_184</t>
  </si>
  <si>
    <t>PS_1339</t>
  </si>
  <si>
    <t>PS_1340</t>
  </si>
  <si>
    <t>PS_1341</t>
  </si>
  <si>
    <t>PS_1342</t>
  </si>
  <si>
    <t>PS_1343</t>
  </si>
  <si>
    <t>PS_1344</t>
  </si>
  <si>
    <t>PS_1345</t>
  </si>
  <si>
    <t>PS_1346</t>
  </si>
  <si>
    <t>PS_1347</t>
  </si>
  <si>
    <t>PS_1348</t>
  </si>
  <si>
    <t>PS_1349</t>
  </si>
  <si>
    <t>PS_1350</t>
  </si>
  <si>
    <t>PS_1351</t>
  </si>
  <si>
    <t>MINDDS_CARD_188</t>
  </si>
  <si>
    <t>PS_1352</t>
  </si>
  <si>
    <t>PS_1353</t>
  </si>
  <si>
    <t>MINDDS_NCARD_052</t>
  </si>
  <si>
    <t>PS_1354</t>
  </si>
  <si>
    <t>PS_1355</t>
  </si>
  <si>
    <t>PS_1356</t>
  </si>
  <si>
    <t>PS_1357</t>
  </si>
  <si>
    <t>PS_1358</t>
  </si>
  <si>
    <t>PS_1359</t>
  </si>
  <si>
    <t>PS_1360</t>
  </si>
  <si>
    <t>PS_1361</t>
  </si>
  <si>
    <t>PS_1362</t>
  </si>
  <si>
    <t>PS_1363</t>
  </si>
  <si>
    <t>MINDDS_CARD_191</t>
  </si>
  <si>
    <t>PS_1364</t>
  </si>
  <si>
    <t>PS_1365</t>
  </si>
  <si>
    <t>PS_1366</t>
  </si>
  <si>
    <t>PS_1367</t>
  </si>
  <si>
    <t>PS_1368</t>
  </si>
  <si>
    <t>MINDDS_CARD_189</t>
  </si>
  <si>
    <t>PS_1369</t>
  </si>
  <si>
    <t>PS_1370</t>
  </si>
  <si>
    <t>PS_1371</t>
  </si>
  <si>
    <t>PS_1372</t>
  </si>
  <si>
    <t>PS_1373</t>
  </si>
  <si>
    <t>PS_1374</t>
  </si>
  <si>
    <t>PS_1375</t>
  </si>
  <si>
    <t>PS_1376</t>
  </si>
  <si>
    <t>PS_1377</t>
  </si>
  <si>
    <t>PS_1378</t>
  </si>
  <si>
    <t>PS_1379</t>
  </si>
  <si>
    <t>MINDDS_CARD_351</t>
  </si>
  <si>
    <t>PS_1380</t>
  </si>
  <si>
    <t>PS_1381</t>
  </si>
  <si>
    <t>MINDDS_CARD_190</t>
  </si>
  <si>
    <t>PS_1382</t>
  </si>
  <si>
    <t>PS_1383</t>
  </si>
  <si>
    <t>MINDDS_CARD_192</t>
  </si>
  <si>
    <t>PS_1384</t>
  </si>
  <si>
    <t>PS_1385</t>
  </si>
  <si>
    <t>PS_1386</t>
  </si>
  <si>
    <t>PS_1387</t>
  </si>
  <si>
    <t>MINDDS_NCARD_054</t>
  </si>
  <si>
    <t>PS_1388</t>
  </si>
  <si>
    <t>PS_1389</t>
  </si>
  <si>
    <t>PS_1390</t>
  </si>
  <si>
    <t>PS_1391</t>
  </si>
  <si>
    <t>PS_1392</t>
  </si>
  <si>
    <t>PS_1393</t>
  </si>
  <si>
    <t>PS_1394</t>
  </si>
  <si>
    <t>PS_1395</t>
  </si>
  <si>
    <t>PS_1396</t>
  </si>
  <si>
    <t>PS_1397</t>
  </si>
  <si>
    <t>PS_1398</t>
  </si>
  <si>
    <t>PS_1399</t>
  </si>
  <si>
    <t>PS_1400</t>
  </si>
  <si>
    <t>PS_1401</t>
  </si>
  <si>
    <t>PS_1402</t>
  </si>
  <si>
    <t>PS_1403</t>
  </si>
  <si>
    <t>PS_1404</t>
  </si>
  <si>
    <t>PS_1405</t>
  </si>
  <si>
    <t>PS_1406</t>
  </si>
  <si>
    <t>PS_1407</t>
  </si>
  <si>
    <t>PS_1408</t>
  </si>
  <si>
    <t>PS_1409</t>
  </si>
  <si>
    <t>PS_1410</t>
  </si>
  <si>
    <t>MINDDS_CARD_193</t>
  </si>
  <si>
    <t>PS_1411</t>
  </si>
  <si>
    <t>MINDDS_CARD_194</t>
  </si>
  <si>
    <t>PS_1412</t>
  </si>
  <si>
    <t>PS_1413</t>
  </si>
  <si>
    <t>PS_1414</t>
  </si>
  <si>
    <t>PS_1415</t>
  </si>
  <si>
    <t>PS_1416</t>
  </si>
  <si>
    <t>PS_1417</t>
  </si>
  <si>
    <t>PS_1418</t>
  </si>
  <si>
    <t>PS_1419</t>
  </si>
  <si>
    <t>MINDDS_CARD_201</t>
  </si>
  <si>
    <t>PS_1420</t>
  </si>
  <si>
    <t>MINDDS_CARD_200</t>
  </si>
  <si>
    <t>PS_1421</t>
  </si>
  <si>
    <t>PS_1422</t>
  </si>
  <si>
    <t>PS_1423</t>
  </si>
  <si>
    <t>PS_1424</t>
  </si>
  <si>
    <t>PS_1425</t>
  </si>
  <si>
    <t>MINDDS_CARD_199</t>
  </si>
  <si>
    <t>PS_1426</t>
  </si>
  <si>
    <t>PS_1427</t>
  </si>
  <si>
    <t>PS_1428</t>
  </si>
  <si>
    <t>PS_1429</t>
  </si>
  <si>
    <t>MINDDS_CARD_195</t>
  </si>
  <si>
    <t>PS_1430</t>
  </si>
  <si>
    <t>PS_1431</t>
  </si>
  <si>
    <t>PS_1432</t>
  </si>
  <si>
    <t>PS_1433</t>
  </si>
  <si>
    <t>PS_1434</t>
  </si>
  <si>
    <t>PS_1435</t>
  </si>
  <si>
    <t>PS_1436</t>
  </si>
  <si>
    <t>PS_1437</t>
  </si>
  <si>
    <t>PS_1438</t>
  </si>
  <si>
    <t>MINDDS_CARD_198</t>
  </si>
  <si>
    <t>PS_1439</t>
  </si>
  <si>
    <t>MINDDS_CARD_197</t>
  </si>
  <si>
    <t>PS_1440</t>
  </si>
  <si>
    <t>PS_1441</t>
  </si>
  <si>
    <t>PS_1442</t>
  </si>
  <si>
    <t>MINDDS_CARD_196</t>
  </si>
  <si>
    <t>PS_1443</t>
  </si>
  <si>
    <t>PS_1444</t>
  </si>
  <si>
    <t>PS_1445</t>
  </si>
  <si>
    <t>PS_1446</t>
  </si>
  <si>
    <t>PS_1447</t>
  </si>
  <si>
    <t>PS_1448</t>
  </si>
  <si>
    <t>PS_1449</t>
  </si>
  <si>
    <t>PS_1450</t>
  </si>
  <si>
    <t>PS_1451</t>
  </si>
  <si>
    <t>PS_1452</t>
  </si>
  <si>
    <t>PS_1453</t>
  </si>
  <si>
    <t>PS_1454</t>
  </si>
  <si>
    <t>PS_1455</t>
  </si>
  <si>
    <t>PS_1456</t>
  </si>
  <si>
    <t>PS_1457</t>
  </si>
  <si>
    <t>MINDDS_NCARD_055</t>
  </si>
  <si>
    <t>PS_1458</t>
  </si>
  <si>
    <t>PS_1459</t>
  </si>
  <si>
    <t>MINDDS_CARD_206</t>
  </si>
  <si>
    <t>PS_1460</t>
  </si>
  <si>
    <t>PS_1461</t>
  </si>
  <si>
    <t>PS_1462</t>
  </si>
  <si>
    <t>PS_1463</t>
  </si>
  <si>
    <t>PS_1464</t>
  </si>
  <si>
    <t>MINDDS_NCARD_057</t>
  </si>
  <si>
    <t>PS_1465</t>
  </si>
  <si>
    <t>PS_1466</t>
  </si>
  <si>
    <t>PS_1467</t>
  </si>
  <si>
    <t>PS_1468</t>
  </si>
  <si>
    <t>PS_1469</t>
  </si>
  <si>
    <t>PS_1470</t>
  </si>
  <si>
    <t>PS_1471</t>
  </si>
  <si>
    <t>PS_1472</t>
  </si>
  <si>
    <t>MINDDS_NCARD_056</t>
  </si>
  <si>
    <t>PS_1473</t>
  </si>
  <si>
    <t>PS_1474</t>
  </si>
  <si>
    <t>PS_1475</t>
  </si>
  <si>
    <t>MINDDS_CARD_204</t>
  </si>
  <si>
    <t>PS_1476</t>
  </si>
  <si>
    <t>MINDDS_CARD_203</t>
  </si>
  <si>
    <t>PS_1477</t>
  </si>
  <si>
    <t>PS_1478</t>
  </si>
  <si>
    <t>PS_1479</t>
  </si>
  <si>
    <t>PS_1480</t>
  </si>
  <si>
    <t>PS_1481</t>
  </si>
  <si>
    <t>PS_1482</t>
  </si>
  <si>
    <t>MINDDS_CARD_202</t>
  </si>
  <si>
    <t>PS_1483</t>
  </si>
  <si>
    <t>MINDDS_CARD_207</t>
  </si>
  <si>
    <t>PS_1484</t>
  </si>
  <si>
    <t>PS_1485</t>
  </si>
  <si>
    <t>PS_1486</t>
  </si>
  <si>
    <t>PS_1487</t>
  </si>
  <si>
    <t>PS_1488</t>
  </si>
  <si>
    <t>MINDDS_CARD_205</t>
  </si>
  <si>
    <t>PS_1489</t>
  </si>
  <si>
    <t>PS_1490</t>
  </si>
  <si>
    <t>PS_1491</t>
  </si>
  <si>
    <t>PS_1492</t>
  </si>
  <si>
    <t>PS_1493</t>
  </si>
  <si>
    <t>PS_1494</t>
  </si>
  <si>
    <t>PS_1495</t>
  </si>
  <si>
    <t>PS_1496</t>
  </si>
  <si>
    <t>American Indian</t>
  </si>
  <si>
    <t>PS_1497</t>
  </si>
  <si>
    <t>PS_1498</t>
  </si>
  <si>
    <t>PS_1499</t>
  </si>
  <si>
    <t>PS_1500</t>
  </si>
  <si>
    <t>MINDDS_CARD_212</t>
  </si>
  <si>
    <t>PS_1501</t>
  </si>
  <si>
    <t>PS_1502</t>
  </si>
  <si>
    <t>PS_1503</t>
  </si>
  <si>
    <t>MINDDS_CARD_208</t>
  </si>
  <si>
    <t>PS_1504</t>
  </si>
  <si>
    <t>PS_1505</t>
  </si>
  <si>
    <t>PS_1506</t>
  </si>
  <si>
    <t>PS_1507</t>
  </si>
  <si>
    <t>PS_1508</t>
  </si>
  <si>
    <t>PS_1509</t>
  </si>
  <si>
    <t>PS_1510</t>
  </si>
  <si>
    <t>PS_1511</t>
  </si>
  <si>
    <t>PS_1512</t>
  </si>
  <si>
    <t>PS_1513</t>
  </si>
  <si>
    <t>MINDDS_CARD_211</t>
  </si>
  <si>
    <t>PS_1514</t>
  </si>
  <si>
    <t>MINDDS_CARD_210</t>
  </si>
  <si>
    <t>PS_1515</t>
  </si>
  <si>
    <t>MINDDS_CARD_209</t>
  </si>
  <si>
    <t>PS_1516</t>
  </si>
  <si>
    <t>PS_1517</t>
  </si>
  <si>
    <t>PS_1518</t>
  </si>
  <si>
    <t>PS_1519</t>
  </si>
  <si>
    <t>PS_1520</t>
  </si>
  <si>
    <t>PS_1521</t>
  </si>
  <si>
    <t>PS_1522</t>
  </si>
  <si>
    <t>PS_1523</t>
  </si>
  <si>
    <t>PS_1524</t>
  </si>
  <si>
    <t>PS_1525</t>
  </si>
  <si>
    <t>MINDDS_CARD_217</t>
  </si>
  <si>
    <t>PS_1526</t>
  </si>
  <si>
    <t>PS_1527</t>
  </si>
  <si>
    <t>MINDDS_CARD_213</t>
  </si>
  <si>
    <t>PS_1528</t>
  </si>
  <si>
    <t>PS_1529</t>
  </si>
  <si>
    <t>MINDDS_CARD_214</t>
  </si>
  <si>
    <t>PS_1530</t>
  </si>
  <si>
    <t>PS_1531</t>
  </si>
  <si>
    <t>PS_1532</t>
  </si>
  <si>
    <t>MINDDS_CARD_215</t>
  </si>
  <si>
    <t>PS_1533</t>
  </si>
  <si>
    <t>MINDDS_NCARD_058</t>
  </si>
  <si>
    <t>PS_1534</t>
  </si>
  <si>
    <t>MINDDS_CARD_216</t>
  </si>
  <si>
    <t>PS_1535</t>
  </si>
  <si>
    <t>PS_1536</t>
  </si>
  <si>
    <t>PS_1537</t>
  </si>
  <si>
    <t xml:space="preserve">Surgery canceled due to high risk, not rescheduled. </t>
  </si>
  <si>
    <t>PS_1538</t>
  </si>
  <si>
    <t>PS_1539</t>
  </si>
  <si>
    <t>PS_1540</t>
  </si>
  <si>
    <t>PS_1541</t>
  </si>
  <si>
    <t>MINDDS_CARD_218</t>
  </si>
  <si>
    <t>PS_1542</t>
  </si>
  <si>
    <t>PS_1543</t>
  </si>
  <si>
    <t>PS_1544</t>
  </si>
  <si>
    <t>PS_1545</t>
  </si>
  <si>
    <t>PS_1546</t>
  </si>
  <si>
    <t>PS_1547</t>
  </si>
  <si>
    <t>PS_1548</t>
  </si>
  <si>
    <t>PS_1549</t>
  </si>
  <si>
    <t>PS_1550</t>
  </si>
  <si>
    <t>PS_1551</t>
  </si>
  <si>
    <t>PS_1552</t>
  </si>
  <si>
    <t>PS_1553</t>
  </si>
  <si>
    <t>PS_1554</t>
  </si>
  <si>
    <t>MINDDS_CARD_219</t>
  </si>
  <si>
    <t>PS_1555</t>
  </si>
  <si>
    <t>PS_1556</t>
  </si>
  <si>
    <t>PS_1557</t>
  </si>
  <si>
    <t>PS_1558</t>
  </si>
  <si>
    <t>PS_1559</t>
  </si>
  <si>
    <t>MINDDS_CARD_222</t>
  </si>
  <si>
    <t>PS_1560</t>
  </si>
  <si>
    <t>PS_1561</t>
  </si>
  <si>
    <t>PS_1562</t>
  </si>
  <si>
    <t>MINDDS_CARD_226</t>
  </si>
  <si>
    <t>PS_1563</t>
  </si>
  <si>
    <t xml:space="preserve">Ineligibile. </t>
  </si>
  <si>
    <t>PS_1564</t>
  </si>
  <si>
    <t>MINDDS_CARD_221</t>
  </si>
  <si>
    <t>PS_1565</t>
  </si>
  <si>
    <t>PS_1566</t>
  </si>
  <si>
    <t>PS_1567</t>
  </si>
  <si>
    <t>MINDDS_CARD_223</t>
  </si>
  <si>
    <t>PS_1568</t>
  </si>
  <si>
    <t>MINDDS_CARD_224</t>
  </si>
  <si>
    <t>PS_1569</t>
  </si>
  <si>
    <t>MINDDS_CARD_220</t>
  </si>
  <si>
    <t>PS_1570</t>
  </si>
  <si>
    <t>PS_1571</t>
  </si>
  <si>
    <t>PS_1572</t>
  </si>
  <si>
    <t>PS_1573</t>
  </si>
  <si>
    <t>PS_1574</t>
  </si>
  <si>
    <t>PS_1575</t>
  </si>
  <si>
    <t>PS_1576</t>
  </si>
  <si>
    <t>PS_1577</t>
  </si>
  <si>
    <t>PS_1578</t>
  </si>
  <si>
    <t>PS_1579</t>
  </si>
  <si>
    <t>PS_1580</t>
  </si>
  <si>
    <t>PS_1581</t>
  </si>
  <si>
    <t>PS_1582</t>
  </si>
  <si>
    <t>MINDDS_CARD_227</t>
  </si>
  <si>
    <t>PS_1583</t>
  </si>
  <si>
    <t>PS_1584</t>
  </si>
  <si>
    <t>PS_1585</t>
  </si>
  <si>
    <t>PS_1586</t>
  </si>
  <si>
    <t>MINDDS_CARD_225</t>
  </si>
  <si>
    <t>PS_1587</t>
  </si>
  <si>
    <t>PS_1588</t>
  </si>
  <si>
    <t>PS_1589</t>
  </si>
  <si>
    <t>MINDDS_CARD_228</t>
  </si>
  <si>
    <t>PS_1590</t>
  </si>
  <si>
    <t>PS_1591</t>
  </si>
  <si>
    <t>MINDDS_CARD_231</t>
  </si>
  <si>
    <t>PS_1592</t>
  </si>
  <si>
    <t>PS_1593</t>
  </si>
  <si>
    <t>MINDDS_NCARD_059</t>
  </si>
  <si>
    <t>PS_1594</t>
  </si>
  <si>
    <t>PS_1595</t>
  </si>
  <si>
    <t>PS_1596</t>
  </si>
  <si>
    <t>PS_1597</t>
  </si>
  <si>
    <t>PS_1598</t>
  </si>
  <si>
    <t>PS_1599</t>
  </si>
  <si>
    <t>PS_1600</t>
  </si>
  <si>
    <t>PS_1601</t>
  </si>
  <si>
    <t>MINDDS_NCARD_060</t>
  </si>
  <si>
    <t>PS_1602</t>
  </si>
  <si>
    <t>MINDDS_CARD_229</t>
  </si>
  <si>
    <t>PS_1603</t>
  </si>
  <si>
    <t>PS_1604</t>
  </si>
  <si>
    <t>PS_1605</t>
  </si>
  <si>
    <t>MINDDS_CARD_230</t>
  </si>
  <si>
    <t>PS_1606</t>
  </si>
  <si>
    <t>PS_1607</t>
  </si>
  <si>
    <t>PS_1608</t>
  </si>
  <si>
    <t>PS_1609</t>
  </si>
  <si>
    <t>MINDDS_CARD_232</t>
  </si>
  <si>
    <t>PS_1610</t>
  </si>
  <si>
    <t>PS_1611</t>
  </si>
  <si>
    <t>PS_1612</t>
  </si>
  <si>
    <t>MINDDS_CARD_234</t>
  </si>
  <si>
    <t>PS_1613</t>
  </si>
  <si>
    <t>MINDDS_NCARD_062</t>
  </si>
  <si>
    <t>PS_1614</t>
  </si>
  <si>
    <t>MINDDS_CARD_239</t>
  </si>
  <si>
    <t>PS_1615</t>
  </si>
  <si>
    <t>PS_1616</t>
  </si>
  <si>
    <t>MINDDS_CARD_233</t>
  </si>
  <si>
    <t>PS_1617</t>
  </si>
  <si>
    <t>PS_1618</t>
  </si>
  <si>
    <t xml:space="preserve">Patient declined study participation. </t>
  </si>
  <si>
    <t>PS_1619</t>
  </si>
  <si>
    <t>PS_1620</t>
  </si>
  <si>
    <t xml:space="preserve">Patient said yes and completed baseline, but enrolled in conflicting study on DOS. </t>
  </si>
  <si>
    <t>PS_1621</t>
  </si>
  <si>
    <t>PS_1622</t>
  </si>
  <si>
    <t>PS_1623</t>
  </si>
  <si>
    <t>PS_1624</t>
  </si>
  <si>
    <t>PS_1625</t>
  </si>
  <si>
    <t>PS_1626</t>
  </si>
  <si>
    <t>PS_1627</t>
  </si>
  <si>
    <t>MINDDS_CARD_235</t>
  </si>
  <si>
    <t>PS_1628</t>
  </si>
  <si>
    <t>MINDDS_NCARD_061</t>
  </si>
  <si>
    <t>PS_1629</t>
  </si>
  <si>
    <t>MINDDS_CARD_236</t>
  </si>
  <si>
    <t>PS_1630</t>
  </si>
  <si>
    <t>MINDDS_CARD_238</t>
  </si>
  <si>
    <t>PS_1631</t>
  </si>
  <si>
    <t>PS_1632</t>
  </si>
  <si>
    <t>PS_1633</t>
  </si>
  <si>
    <t>MINDDS_CARD_246</t>
  </si>
  <si>
    <t>PS_1634</t>
  </si>
  <si>
    <t>PS_1635</t>
  </si>
  <si>
    <t>PS_1636</t>
  </si>
  <si>
    <t>PS_1637</t>
  </si>
  <si>
    <t>MINDDS_CARD_267</t>
  </si>
  <si>
    <t>PS_1638</t>
  </si>
  <si>
    <t>MINDDS_CARD_237</t>
  </si>
  <si>
    <t>PS_1639</t>
  </si>
  <si>
    <t>MINDDS_NCARD_063</t>
  </si>
  <si>
    <t>PS_1640</t>
  </si>
  <si>
    <t>PS_1641</t>
  </si>
  <si>
    <t>PS_1642</t>
  </si>
  <si>
    <t xml:space="preserve">Patient said yes and completed baseline, but enrolled in conflicting study. Conflicting study staff informed study team of intent to enroll before randomization. </t>
  </si>
  <si>
    <t>PS_1643</t>
  </si>
  <si>
    <t>PS_1644</t>
  </si>
  <si>
    <t>PS_1645</t>
  </si>
  <si>
    <t>PS_1646</t>
  </si>
  <si>
    <t>PS_1647</t>
  </si>
  <si>
    <t>PS_1648</t>
  </si>
  <si>
    <t>PS_1649</t>
  </si>
  <si>
    <t>PS_1650</t>
  </si>
  <si>
    <t>PS_1651</t>
  </si>
  <si>
    <t>PS_1652</t>
  </si>
  <si>
    <t>PS_1653</t>
  </si>
  <si>
    <t>PS_1654</t>
  </si>
  <si>
    <t>PS_1655</t>
  </si>
  <si>
    <t>MINDDS_CARD_242</t>
  </si>
  <si>
    <t>PS_1656</t>
  </si>
  <si>
    <t>MINDDS_CARD_241</t>
  </si>
  <si>
    <t>PS_1657</t>
  </si>
  <si>
    <t>PS_1658</t>
  </si>
  <si>
    <t>PS_1659</t>
  </si>
  <si>
    <t>MINDDS_CARD_240</t>
  </si>
  <si>
    <t>PS_1660</t>
  </si>
  <si>
    <t>PS_1661</t>
  </si>
  <si>
    <t>PS_1662</t>
  </si>
  <si>
    <t>PS_1663</t>
  </si>
  <si>
    <t>PS_1664</t>
  </si>
  <si>
    <t>PS_1665</t>
  </si>
  <si>
    <t>PS_1666</t>
  </si>
  <si>
    <t>PS_1667</t>
  </si>
  <si>
    <t>PS_1668</t>
  </si>
  <si>
    <t>MINDDS_CARD_245</t>
  </si>
  <si>
    <t>PS_1669</t>
  </si>
  <si>
    <t>PS_1670</t>
  </si>
  <si>
    <t>PS_1671</t>
  </si>
  <si>
    <t>PS_1672</t>
  </si>
  <si>
    <t>PS_1673</t>
  </si>
  <si>
    <t>MINDDS_CARD_243</t>
  </si>
  <si>
    <t>PS_1674</t>
  </si>
  <si>
    <t>MINDDS_CARD_250</t>
  </si>
  <si>
    <t>PS_1675</t>
  </si>
  <si>
    <t>PS_1676</t>
  </si>
  <si>
    <t>PS_1677</t>
  </si>
  <si>
    <t>MINDDS_NCARD_064</t>
  </si>
  <si>
    <t>PS_1678</t>
  </si>
  <si>
    <t>PS_1679</t>
  </si>
  <si>
    <t>PS_1680</t>
  </si>
  <si>
    <t>PS_1681</t>
  </si>
  <si>
    <t>PS_1682</t>
  </si>
  <si>
    <t>MINDDS_CARD_249</t>
  </si>
  <si>
    <t>PS_1683</t>
  </si>
  <si>
    <t>PS_1684</t>
  </si>
  <si>
    <t>PS_1685</t>
  </si>
  <si>
    <t>MINDDS_CARD_254</t>
  </si>
  <si>
    <t>PS_1686</t>
  </si>
  <si>
    <t>PS_1687</t>
  </si>
  <si>
    <t>PS_1688</t>
  </si>
  <si>
    <t>MINDDS_CARD_244</t>
  </si>
  <si>
    <t>PS_1689</t>
  </si>
  <si>
    <t>MINDDS_CARD_248</t>
  </si>
  <si>
    <t>PS_1690</t>
  </si>
  <si>
    <t>MINDDS_CARD_247</t>
  </si>
  <si>
    <t>PS_1691</t>
  </si>
  <si>
    <t>PS_1692</t>
  </si>
  <si>
    <t>PS_1693</t>
  </si>
  <si>
    <t>PS_1694</t>
  </si>
  <si>
    <t>PS_1695</t>
  </si>
  <si>
    <t>PS_1696</t>
  </si>
  <si>
    <t>PS_1697</t>
  </si>
  <si>
    <t>PS_1698</t>
  </si>
  <si>
    <t>MINDDS_CARD_251</t>
  </si>
  <si>
    <t>PS_1699</t>
  </si>
  <si>
    <t>PS_1700</t>
  </si>
  <si>
    <t>PS_1701</t>
  </si>
  <si>
    <t>PS_1702</t>
  </si>
  <si>
    <t>MINDDS_NCARD_065</t>
  </si>
  <si>
    <t>PS_1703</t>
  </si>
  <si>
    <t>MINDDS_CARD_253</t>
  </si>
  <si>
    <t>PS_1704</t>
  </si>
  <si>
    <t>MINDDS_CARD_273</t>
  </si>
  <si>
    <t>PS_1705</t>
  </si>
  <si>
    <t>MINDDS_CARD_252</t>
  </si>
  <si>
    <t>PS_1706</t>
  </si>
  <si>
    <t>MINDDS_NCARD_066</t>
  </si>
  <si>
    <t>PS_1707</t>
  </si>
  <si>
    <t>PS_1708</t>
  </si>
  <si>
    <t>PS_1709</t>
  </si>
  <si>
    <t>PS_1710</t>
  </si>
  <si>
    <t>PS_1711</t>
  </si>
  <si>
    <t>PS_1712</t>
  </si>
  <si>
    <t>PS_1713</t>
  </si>
  <si>
    <t>PS_1714</t>
  </si>
  <si>
    <t>PS_1715</t>
  </si>
  <si>
    <t>MINDDS_CARD_256</t>
  </si>
  <si>
    <t>Patient withdrew from the study on POD2AM</t>
  </si>
  <si>
    <t>PS_1716</t>
  </si>
  <si>
    <t>PS_1717</t>
  </si>
  <si>
    <t>PS_1718</t>
  </si>
  <si>
    <t>PS_1719</t>
  </si>
  <si>
    <t>MINDDS_CARD_260</t>
  </si>
  <si>
    <t>PS_1720</t>
  </si>
  <si>
    <t>PS_1721</t>
  </si>
  <si>
    <t>PS_1722</t>
  </si>
  <si>
    <t>PS_1723</t>
  </si>
  <si>
    <t>PS_1724</t>
  </si>
  <si>
    <t>PS_1725</t>
  </si>
  <si>
    <t>PS_1726</t>
  </si>
  <si>
    <t>MINDDS_CARD_257</t>
  </si>
  <si>
    <t>PS_1727</t>
  </si>
  <si>
    <t>MINDDS_CARD_258</t>
  </si>
  <si>
    <t>PS_1728</t>
  </si>
  <si>
    <t>PS_1729</t>
  </si>
  <si>
    <t>PS_1730</t>
  </si>
  <si>
    <t>MINDDS_CARD_255</t>
  </si>
  <si>
    <t>PS_1731</t>
  </si>
  <si>
    <t>MINDDS_CARD_261</t>
  </si>
  <si>
    <t>PS_1732</t>
  </si>
  <si>
    <t>MINDDS_CARD_259</t>
  </si>
  <si>
    <t>PS_1733</t>
  </si>
  <si>
    <t>PS_1734</t>
  </si>
  <si>
    <t>PS_1735</t>
  </si>
  <si>
    <t>PS_1736</t>
  </si>
  <si>
    <t>PS_1737</t>
  </si>
  <si>
    <t>PS_1738</t>
  </si>
  <si>
    <t>PS_1739</t>
  </si>
  <si>
    <t>Patient declined study participation</t>
  </si>
  <si>
    <t>PS_1740</t>
  </si>
  <si>
    <t>PS_1741</t>
  </si>
  <si>
    <t>PS_1742</t>
  </si>
  <si>
    <t>PS_1743</t>
  </si>
  <si>
    <t>PS_1744</t>
  </si>
  <si>
    <t>PS_1745</t>
  </si>
  <si>
    <t>PS_1746</t>
  </si>
  <si>
    <t>PS_1747</t>
  </si>
  <si>
    <t>PS_1748</t>
  </si>
  <si>
    <t>PS_1749</t>
  </si>
  <si>
    <t>PS_1750</t>
  </si>
  <si>
    <t>PS_1751</t>
  </si>
  <si>
    <t>PS_1752</t>
  </si>
  <si>
    <t>PS_1753</t>
  </si>
  <si>
    <t>PS_1754</t>
  </si>
  <si>
    <t>PS_1755</t>
  </si>
  <si>
    <t>PS_1756</t>
  </si>
  <si>
    <t>MINDDS_CARD_262</t>
  </si>
  <si>
    <t>PS_1757</t>
  </si>
  <si>
    <t>PS_1758</t>
  </si>
  <si>
    <t>PS_1759</t>
  </si>
  <si>
    <t>PS_1760</t>
  </si>
  <si>
    <t>MINDDS_CARD_265</t>
  </si>
  <si>
    <t>PS_1761</t>
  </si>
  <si>
    <t>PS_1762</t>
  </si>
  <si>
    <t>PS_1763</t>
  </si>
  <si>
    <t>MINDDS_CARD_268</t>
  </si>
  <si>
    <t>PS_1764</t>
  </si>
  <si>
    <t>PS_1765</t>
  </si>
  <si>
    <t>MINDDS_CARD_264</t>
  </si>
  <si>
    <t>PS_1766</t>
  </si>
  <si>
    <t>PS_1767</t>
  </si>
  <si>
    <t>PS_1768</t>
  </si>
  <si>
    <t>MINDDS_CARD_263</t>
  </si>
  <si>
    <t>PS_1769</t>
  </si>
  <si>
    <t>PS_1770</t>
  </si>
  <si>
    <t>Patient completed baseline but surgery canceled and rescheduled for 1 year later. At time of rescheduled surgery patient deemed Ineligible.</t>
  </si>
  <si>
    <t>PS_1771</t>
  </si>
  <si>
    <t>MINDDS_NCARD_067</t>
  </si>
  <si>
    <t>written consent on 11/25/2019, but case canceled after pt entered OR. Surgery Reschedueled for 1/14 and consent obtained again</t>
  </si>
  <si>
    <t>PS_1772</t>
  </si>
  <si>
    <t>PS_1773</t>
  </si>
  <si>
    <t>MINDDS_CARD_266</t>
  </si>
  <si>
    <t>PS_1774</t>
  </si>
  <si>
    <t xml:space="preserve">Patient approached by conflicting study. </t>
  </si>
  <si>
    <t>PS_1775</t>
  </si>
  <si>
    <t>PS_1776</t>
  </si>
  <si>
    <t>MINDDS_NCARD_068</t>
  </si>
  <si>
    <t>written consent on 12/4, but case canceled. Reschedule for 12/9</t>
  </si>
  <si>
    <t>PS_1777</t>
  </si>
  <si>
    <t>PS_1778</t>
  </si>
  <si>
    <t>PS_1779</t>
  </si>
  <si>
    <t>PS_1780</t>
  </si>
  <si>
    <t>PS_1781</t>
  </si>
  <si>
    <t>PS_1782</t>
  </si>
  <si>
    <t>PS_1783</t>
  </si>
  <si>
    <t>PS_1784</t>
  </si>
  <si>
    <t>PS_1785</t>
  </si>
  <si>
    <t>PS_1786</t>
  </si>
  <si>
    <t>PS_1787</t>
  </si>
  <si>
    <t>PS_1788</t>
  </si>
  <si>
    <t>PS_1789</t>
  </si>
  <si>
    <t>PS_1790</t>
  </si>
  <si>
    <t>PS_1791</t>
  </si>
  <si>
    <t>PS_1792</t>
  </si>
  <si>
    <t>PS_1793</t>
  </si>
  <si>
    <t>PS_1794</t>
  </si>
  <si>
    <t>PS_1795</t>
  </si>
  <si>
    <t>PS_1796</t>
  </si>
  <si>
    <t>MINDDS_CARD_269</t>
  </si>
  <si>
    <t>PS_1797</t>
  </si>
  <si>
    <t>PS_1798</t>
  </si>
  <si>
    <t>PS_1799</t>
  </si>
  <si>
    <t>PS_1800</t>
  </si>
  <si>
    <t>MINDDS_CARD_270</t>
  </si>
  <si>
    <t>PS_1801</t>
  </si>
  <si>
    <t>PS_1802</t>
  </si>
  <si>
    <t>PS_1803</t>
  </si>
  <si>
    <t>PS_1804</t>
  </si>
  <si>
    <t>PS_1805</t>
  </si>
  <si>
    <t>PS_1806</t>
  </si>
  <si>
    <t>PS_1807</t>
  </si>
  <si>
    <t>PS_1808</t>
  </si>
  <si>
    <t>PS_1809</t>
  </si>
  <si>
    <t>PS_1810</t>
  </si>
  <si>
    <t>PS_1811</t>
  </si>
  <si>
    <t>PS_1812</t>
  </si>
  <si>
    <t>PS_1813</t>
  </si>
  <si>
    <t>PS_1814</t>
  </si>
  <si>
    <t>PS_1815</t>
  </si>
  <si>
    <t>MINDDS_CARD_271</t>
  </si>
  <si>
    <t>PS_1816</t>
  </si>
  <si>
    <t>PS_1817</t>
  </si>
  <si>
    <t>PS_1818</t>
  </si>
  <si>
    <t>PS_1819</t>
  </si>
  <si>
    <t>PS_1820</t>
  </si>
  <si>
    <t>PS_1821</t>
  </si>
  <si>
    <t>PS_1822</t>
  </si>
  <si>
    <t>MINDDS_NCARD_069</t>
  </si>
  <si>
    <t>PS_1823</t>
  </si>
  <si>
    <t>PS_1824</t>
  </si>
  <si>
    <t>PS_1825</t>
  </si>
  <si>
    <t>PS_1826</t>
  </si>
  <si>
    <t>PS_1827</t>
  </si>
  <si>
    <t>PS_1828</t>
  </si>
  <si>
    <t>PS_1829</t>
  </si>
  <si>
    <t>PS_1830</t>
  </si>
  <si>
    <t>PS_1831</t>
  </si>
  <si>
    <t>PS_1832</t>
  </si>
  <si>
    <t>PS_1833</t>
  </si>
  <si>
    <t>PS_1834</t>
  </si>
  <si>
    <t>PS_1835</t>
  </si>
  <si>
    <t>PS_1836</t>
  </si>
  <si>
    <t>PS_1837</t>
  </si>
  <si>
    <t>PS_1838</t>
  </si>
  <si>
    <t>PS_1839</t>
  </si>
  <si>
    <t>PS_1840</t>
  </si>
  <si>
    <t>PS_1841</t>
  </si>
  <si>
    <t>MINDDS_NCARD_070</t>
  </si>
  <si>
    <t>PS_1842</t>
  </si>
  <si>
    <t>PS_1843</t>
  </si>
  <si>
    <t>MINDDS_CARD_275</t>
  </si>
  <si>
    <t>PS_1844</t>
  </si>
  <si>
    <t>PS_1845</t>
  </si>
  <si>
    <t>PS_1846</t>
  </si>
  <si>
    <t>MINDDS_CARD_272</t>
  </si>
  <si>
    <t>PS_1847</t>
  </si>
  <si>
    <t>MINDDS_CARD_278</t>
  </si>
  <si>
    <t>PS_1848</t>
  </si>
  <si>
    <t>PS_1849</t>
  </si>
  <si>
    <t>PS_1850</t>
  </si>
  <si>
    <t>MINDDS_CARD_274</t>
  </si>
  <si>
    <t>PS_1851</t>
  </si>
  <si>
    <t>PS_1852</t>
  </si>
  <si>
    <t>PS_1853</t>
  </si>
  <si>
    <t>PS_1854</t>
  </si>
  <si>
    <t xml:space="preserve">Surgery canceled at consult. </t>
  </si>
  <si>
    <t>PS_1855</t>
  </si>
  <si>
    <t>PS_1856</t>
  </si>
  <si>
    <t>PS_1857</t>
  </si>
  <si>
    <t>PS_1858</t>
  </si>
  <si>
    <t>PS_1859</t>
  </si>
  <si>
    <t>PS_1860</t>
  </si>
  <si>
    <t>MINDDS_CARD_276</t>
  </si>
  <si>
    <t>PS_1861</t>
  </si>
  <si>
    <t>MINDDS_CARD_279</t>
  </si>
  <si>
    <t>PS_1862</t>
  </si>
  <si>
    <t>MINDDS_CARD_277</t>
  </si>
  <si>
    <t>PS_1863</t>
  </si>
  <si>
    <t>PS_1864</t>
  </si>
  <si>
    <t>PS_1865</t>
  </si>
  <si>
    <t>PS_1866</t>
  </si>
  <si>
    <t>PS_1867</t>
  </si>
  <si>
    <t>PS_1868</t>
  </si>
  <si>
    <t>PS_1869</t>
  </si>
  <si>
    <t>PS_1870</t>
  </si>
  <si>
    <t>PS_1871</t>
  </si>
  <si>
    <t>PS_1872</t>
  </si>
  <si>
    <t>PS_1873</t>
  </si>
  <si>
    <t>MINDDS_NCARD_072</t>
  </si>
  <si>
    <t>PS_1874</t>
  </si>
  <si>
    <t>MINDDS_CARD_283</t>
  </si>
  <si>
    <t>PS_1875</t>
  </si>
  <si>
    <t>PS_1876</t>
  </si>
  <si>
    <t>PS_1877</t>
  </si>
  <si>
    <t>PS_1878</t>
  </si>
  <si>
    <t>PS_1879</t>
  </si>
  <si>
    <t>PS_1880</t>
  </si>
  <si>
    <t>PS_1881</t>
  </si>
  <si>
    <t>PS_1882</t>
  </si>
  <si>
    <t>PS_1883</t>
  </si>
  <si>
    <t>PS_1884</t>
  </si>
  <si>
    <t>PS_1885</t>
  </si>
  <si>
    <t>PS_1886</t>
  </si>
  <si>
    <t>PS_1887</t>
  </si>
  <si>
    <t>PS_1888</t>
  </si>
  <si>
    <t>MINDDS_CARD_281</t>
  </si>
  <si>
    <t>PS_1889</t>
  </si>
  <si>
    <t>PS_1890</t>
  </si>
  <si>
    <t>MINDDS_NCARD_071</t>
  </si>
  <si>
    <t>PS_1891</t>
  </si>
  <si>
    <t>PS_1892</t>
  </si>
  <si>
    <t>PS_1893</t>
  </si>
  <si>
    <t>Patient surgery canceled due to high risk. May not have surgery at all. Will check schedule</t>
  </si>
  <si>
    <t>PS_1894</t>
  </si>
  <si>
    <t>PS_1895</t>
  </si>
  <si>
    <t>PS_1896</t>
  </si>
  <si>
    <t>PS_1897</t>
  </si>
  <si>
    <t>PS_1898</t>
  </si>
  <si>
    <t>PS_1899</t>
  </si>
  <si>
    <t>PS_1900</t>
  </si>
  <si>
    <t>PS_1901</t>
  </si>
  <si>
    <t>PS_1902</t>
  </si>
  <si>
    <t>MINDDS_CARD_282</t>
  </si>
  <si>
    <t>PS_1903</t>
  </si>
  <si>
    <t>PS_1904</t>
  </si>
  <si>
    <t>PS_1905</t>
  </si>
  <si>
    <t>MINDDS_CARD_280</t>
  </si>
  <si>
    <t>PS_1906</t>
  </si>
  <si>
    <t>PS_1907</t>
  </si>
  <si>
    <t>PS_1908</t>
  </si>
  <si>
    <t>PS_1909</t>
  </si>
  <si>
    <t>PS_1910</t>
  </si>
  <si>
    <t>PS_1911</t>
  </si>
  <si>
    <t>PS_1912</t>
  </si>
  <si>
    <t>PS_1913</t>
  </si>
  <si>
    <t>PS_1914</t>
  </si>
  <si>
    <t>PS_1915</t>
  </si>
  <si>
    <t>Patient was verbally consented, but due to study on coronavirus shutdown, was unable to be enrolled. Had surgery 5/12/2020</t>
  </si>
  <si>
    <t>PS_1916</t>
  </si>
  <si>
    <t>Patient initially approached by conflicting study. Surgery Rescheduled and now Ineligible. (7/23/2020)</t>
  </si>
  <si>
    <t>PS_1917</t>
  </si>
  <si>
    <t>PS_1918</t>
  </si>
  <si>
    <t>MINDDS_CARD_284</t>
  </si>
  <si>
    <t>PS_1919</t>
  </si>
  <si>
    <t>MINDDS_CARD_287</t>
  </si>
  <si>
    <t>PS_1920</t>
  </si>
  <si>
    <t>PS_1921</t>
  </si>
  <si>
    <t>PS_1922</t>
  </si>
  <si>
    <t>PS_1923</t>
  </si>
  <si>
    <t>PS_1924</t>
  </si>
  <si>
    <t>PS_1925</t>
  </si>
  <si>
    <t>PS_1926</t>
  </si>
  <si>
    <t>PS_1927</t>
  </si>
  <si>
    <t>MINDDS_CARD_286</t>
  </si>
  <si>
    <t>PS_1928</t>
  </si>
  <si>
    <t>PS_1929</t>
  </si>
  <si>
    <t>PS_1930</t>
  </si>
  <si>
    <t>MINDDS_CARD_285</t>
  </si>
  <si>
    <t>PS_1931</t>
  </si>
  <si>
    <t>PS_1932</t>
  </si>
  <si>
    <t>PS_1933</t>
  </si>
  <si>
    <t>PS_1934</t>
  </si>
  <si>
    <t>PS_1935</t>
  </si>
  <si>
    <t>PS_1936</t>
  </si>
  <si>
    <t>PS_1937</t>
  </si>
  <si>
    <t>PS_1938</t>
  </si>
  <si>
    <t>PS_1939</t>
  </si>
  <si>
    <t>Patient declined study participation after baseline completion / Patient declined study participation prior to DOS.</t>
  </si>
  <si>
    <t>PS_1940</t>
  </si>
  <si>
    <t>PS_1941</t>
  </si>
  <si>
    <t>PS_1942</t>
  </si>
  <si>
    <t>MINDDS_CARD_288</t>
  </si>
  <si>
    <t>PS_1943</t>
  </si>
  <si>
    <t>PS_1944</t>
  </si>
  <si>
    <t>PS_1945</t>
  </si>
  <si>
    <t>PS_1946</t>
  </si>
  <si>
    <t>PS_1947</t>
  </si>
  <si>
    <t>PS_1948</t>
  </si>
  <si>
    <t>PS_1949</t>
  </si>
  <si>
    <t>Patient was verbally consented, but due to study on coronavirus shutdown, was unable to be enrolled. Had surgery 4/1/2020</t>
  </si>
  <si>
    <t>PS_1950</t>
  </si>
  <si>
    <t xml:space="preserve">Patient not approached due to study on coronavirus shutdown. </t>
  </si>
  <si>
    <t>PS_1952</t>
  </si>
  <si>
    <t>PS_1953</t>
  </si>
  <si>
    <t xml:space="preserve">White </t>
  </si>
  <si>
    <t xml:space="preserve">Age </t>
  </si>
  <si>
    <t>Sex</t>
  </si>
  <si>
    <t>Ethnicity</t>
  </si>
  <si>
    <t>Race</t>
  </si>
  <si>
    <t>PreScreen Subject #</t>
  </si>
  <si>
    <t>Subject Study Number</t>
  </si>
  <si>
    <t>Met Eligibility Criteria (Y/N)</t>
  </si>
  <si>
    <t>Reason for Exclusion/Screen Failure</t>
  </si>
  <si>
    <t xml:space="preserve">Didn’t Approach: 1 - Ineligible, 2 - Approached by conflicting study, 3 - Other (left before could approach, PPE canceled, Surgery canceled, unable to approach due to corornavirus shutdown/covid exposure) </t>
  </si>
  <si>
    <t>Said No: 1- No to participation (including when called for baseline), 2 - No to discussion, 3 - Other (maybe but unreachable, maybe but surgery canceled)</t>
  </si>
  <si>
    <t>Said Yes: 1 - Participated, 2 - Yes and completed baseline but declined before or on DOS, 3 - Other (unrandomized, did not book open heart surgery at MGH, unreachable to complete baseline, coronavirus shutdown/covid exposure, surgery canceled after recruitment, enrolled in conflicting study, died before surgery)</t>
  </si>
  <si>
    <t xml:space="preserve">Reason for Decline </t>
  </si>
  <si>
    <t>PS_1955</t>
  </si>
  <si>
    <t>PS_1956</t>
  </si>
  <si>
    <t>PS_1957</t>
  </si>
  <si>
    <t>MINDDS_CARD_293</t>
  </si>
  <si>
    <t>PS_1958</t>
  </si>
  <si>
    <t>PS_1959</t>
  </si>
  <si>
    <t xml:space="preserve">Patient declined study participation.  </t>
  </si>
  <si>
    <t>PS_1960</t>
  </si>
  <si>
    <t>PS_1961</t>
  </si>
  <si>
    <t>PS_1962</t>
  </si>
  <si>
    <t>PS_1963</t>
  </si>
  <si>
    <t>PS_1964</t>
  </si>
  <si>
    <t>PS_1965</t>
  </si>
  <si>
    <t>PS_1966</t>
  </si>
  <si>
    <t>PS_1967</t>
  </si>
  <si>
    <t>PS_1968</t>
  </si>
  <si>
    <t>MINDDS_CARD_295</t>
  </si>
  <si>
    <t>PS_1969</t>
  </si>
  <si>
    <t>MINDDS_CARD_289</t>
  </si>
  <si>
    <t>PS_1970</t>
  </si>
  <si>
    <t>MINDDS_CARD_291</t>
  </si>
  <si>
    <t>PS_1971</t>
  </si>
  <si>
    <t xml:space="preserve">Surgery canceled, and at time of Rescheduled surgery patient Ineligible. </t>
  </si>
  <si>
    <t>PS_1972</t>
  </si>
  <si>
    <t>MINDDS_CARD_290</t>
  </si>
  <si>
    <t>PS_1973</t>
  </si>
  <si>
    <t>PS_1974</t>
  </si>
  <si>
    <t>PS_1975</t>
  </si>
  <si>
    <t>PS_1976</t>
  </si>
  <si>
    <t>PS_1977</t>
  </si>
  <si>
    <t>PS_1978</t>
  </si>
  <si>
    <t>PS_1979</t>
  </si>
  <si>
    <t>PS_1980</t>
  </si>
  <si>
    <t>PS_1981</t>
  </si>
  <si>
    <t>MINDDS_CARD_292</t>
  </si>
  <si>
    <t>PS_1982</t>
  </si>
  <si>
    <t>PS_1983</t>
  </si>
  <si>
    <t>MINDDS_CARD_294</t>
  </si>
  <si>
    <t>PS_1984</t>
  </si>
  <si>
    <t>PS_1985</t>
  </si>
  <si>
    <t>PS_1986</t>
  </si>
  <si>
    <t>MINDDS_CARD_300</t>
  </si>
  <si>
    <t>PS_1987</t>
  </si>
  <si>
    <t>MINDDS_CARD_296</t>
  </si>
  <si>
    <t>PS_1988</t>
  </si>
  <si>
    <t>PPE and surgery canceled.</t>
  </si>
  <si>
    <t>PS_1989</t>
  </si>
  <si>
    <t xml:space="preserve">Patient completed baseline, but declined study participation on DOS. </t>
  </si>
  <si>
    <t>PS_1990</t>
  </si>
  <si>
    <t>PS_1991</t>
  </si>
  <si>
    <t>PS_1992</t>
  </si>
  <si>
    <t>PS_1993</t>
  </si>
  <si>
    <t>MINDDS_NCARD_073</t>
  </si>
  <si>
    <t>PS_1994</t>
  </si>
  <si>
    <t>MINDDS_CARD_298</t>
  </si>
  <si>
    <t>PS_1995</t>
  </si>
  <si>
    <t>MINDDS_CARD_297</t>
  </si>
  <si>
    <t>PS_1996</t>
  </si>
  <si>
    <t>MINDDS_NCARD_074</t>
  </si>
  <si>
    <t>PS_1997</t>
  </si>
  <si>
    <t>PS_1998</t>
  </si>
  <si>
    <t>PS_1999</t>
  </si>
  <si>
    <t>PS_2000</t>
  </si>
  <si>
    <t>PS_2001</t>
  </si>
  <si>
    <t>PS_2002</t>
  </si>
  <si>
    <t>MINDDS_CARD_299</t>
  </si>
  <si>
    <t>PS_2003</t>
  </si>
  <si>
    <t>PS_2004</t>
  </si>
  <si>
    <t>PS_2005</t>
  </si>
  <si>
    <t>PS_2006</t>
  </si>
  <si>
    <t>MINDDS_CARD_304</t>
  </si>
  <si>
    <t>PS_2007</t>
  </si>
  <si>
    <t>PS_2008</t>
  </si>
  <si>
    <t>PS_2009</t>
  </si>
  <si>
    <t>PS_2010</t>
  </si>
  <si>
    <t>MINDDS_CARD_301</t>
  </si>
  <si>
    <t>PS_2011</t>
  </si>
  <si>
    <t>PS_2012</t>
  </si>
  <si>
    <t>PS_2013</t>
  </si>
  <si>
    <t>MINDDS_CARD_302</t>
  </si>
  <si>
    <t>PS_2014</t>
  </si>
  <si>
    <t>PS_2015</t>
  </si>
  <si>
    <t>PS_2016</t>
  </si>
  <si>
    <t>PS_2017</t>
  </si>
  <si>
    <t>PS_2018</t>
  </si>
  <si>
    <t>PS_2019</t>
  </si>
  <si>
    <t>PS_2020</t>
  </si>
  <si>
    <t>PS_2021</t>
  </si>
  <si>
    <t>PS_2022</t>
  </si>
  <si>
    <t>PS_2023</t>
  </si>
  <si>
    <t>MINDDS_CARD_303</t>
  </si>
  <si>
    <t>PS_2024</t>
  </si>
  <si>
    <t xml:space="preserve">Patient declined study discussion. </t>
  </si>
  <si>
    <t>PS_2025</t>
  </si>
  <si>
    <t>PS_2026</t>
  </si>
  <si>
    <t>PS_2027</t>
  </si>
  <si>
    <t>PS_2028</t>
  </si>
  <si>
    <t>MINDDS_CARD_307</t>
  </si>
  <si>
    <t>PS_2029</t>
  </si>
  <si>
    <t>PS_2030</t>
  </si>
  <si>
    <t>MINDDS_CARD_306</t>
  </si>
  <si>
    <t>PS_2031</t>
  </si>
  <si>
    <t>PS_2032</t>
  </si>
  <si>
    <t>Native Hawaiian or Other Pacific Islander</t>
  </si>
  <si>
    <t>PS_2033</t>
  </si>
  <si>
    <t>PS_2034</t>
  </si>
  <si>
    <t>PS_2035</t>
  </si>
  <si>
    <t>PS_2036</t>
  </si>
  <si>
    <t>PS_2037</t>
  </si>
  <si>
    <t>PS_2038</t>
  </si>
  <si>
    <t>PS_2039</t>
  </si>
  <si>
    <t>PS_2040</t>
  </si>
  <si>
    <t>PS_2041</t>
  </si>
  <si>
    <t>PS_2042</t>
  </si>
  <si>
    <t xml:space="preserve"> </t>
  </si>
  <si>
    <t>PS_2043</t>
  </si>
  <si>
    <t>MINDDS_CARD_305</t>
  </si>
  <si>
    <t>PS_2044</t>
  </si>
  <si>
    <t>PS_2045</t>
  </si>
  <si>
    <t>MINDDS_NCARD_075</t>
  </si>
  <si>
    <t>PS_2046</t>
  </si>
  <si>
    <t>PS_2047</t>
  </si>
  <si>
    <t>PS_2048</t>
  </si>
  <si>
    <t>PS_2049</t>
  </si>
  <si>
    <t>PS_2050</t>
  </si>
  <si>
    <t>PS_2051</t>
  </si>
  <si>
    <t>PS_2052</t>
  </si>
  <si>
    <t>PS_2053</t>
  </si>
  <si>
    <t>PS_2054</t>
  </si>
  <si>
    <t>PS_2055</t>
  </si>
  <si>
    <t>PS_2056</t>
  </si>
  <si>
    <t>PS_2057</t>
  </si>
  <si>
    <t>PS_2058</t>
  </si>
  <si>
    <t>PS_2059</t>
  </si>
  <si>
    <t>PS_2060</t>
  </si>
  <si>
    <t>PS_2061</t>
  </si>
  <si>
    <t>PS_2062</t>
  </si>
  <si>
    <t>PS_2063</t>
  </si>
  <si>
    <t xml:space="preserve">PS_2064 </t>
  </si>
  <si>
    <t>PS_2065</t>
  </si>
  <si>
    <t>PS_2066</t>
  </si>
  <si>
    <t>MINDDS_CARD_309</t>
  </si>
  <si>
    <t>PS_2067</t>
  </si>
  <si>
    <t>PS_2068</t>
  </si>
  <si>
    <t>PS_2069</t>
  </si>
  <si>
    <t xml:space="preserve">N </t>
  </si>
  <si>
    <t>PS_2070</t>
  </si>
  <si>
    <t>PS_2071</t>
  </si>
  <si>
    <t>PS_2072</t>
  </si>
  <si>
    <t>PS_2073</t>
  </si>
  <si>
    <t>PS_2074</t>
  </si>
  <si>
    <t>PS_2075</t>
  </si>
  <si>
    <t>PS_2076</t>
  </si>
  <si>
    <t>MINDDS_CARD_308</t>
  </si>
  <si>
    <t>PS_2077</t>
  </si>
  <si>
    <t>MINDDS_CARD_312</t>
  </si>
  <si>
    <t>PS_2078</t>
  </si>
  <si>
    <t>MINDDS_NCARD_077</t>
  </si>
  <si>
    <t>PS_2079</t>
  </si>
  <si>
    <t>PS_2080</t>
  </si>
  <si>
    <t>PS_2081</t>
  </si>
  <si>
    <t>MINDDS_CARD_310</t>
  </si>
  <si>
    <t>PS_2082</t>
  </si>
  <si>
    <t>PS_2083</t>
  </si>
  <si>
    <t>MINDDS_NCARD_076</t>
  </si>
  <si>
    <t>PS_2084</t>
  </si>
  <si>
    <t>PS_2085</t>
  </si>
  <si>
    <t>PS_2086</t>
  </si>
  <si>
    <t>PS_2087</t>
  </si>
  <si>
    <t>PS_2088</t>
  </si>
  <si>
    <t>PS_2089</t>
  </si>
  <si>
    <t>MINDDS_CARD_314</t>
  </si>
  <si>
    <t>PS_2090</t>
  </si>
  <si>
    <t>PS_2091</t>
  </si>
  <si>
    <t>MINDDS_CARD_313</t>
  </si>
  <si>
    <t>PS_2092</t>
  </si>
  <si>
    <t>PS_2093</t>
  </si>
  <si>
    <t>PS_2094</t>
  </si>
  <si>
    <t>MINDDS_CARD_311</t>
  </si>
  <si>
    <t>PS_2095</t>
  </si>
  <si>
    <t>MINDDS_CARD_316</t>
  </si>
  <si>
    <t>PS_2096</t>
  </si>
  <si>
    <t>PS_2097</t>
  </si>
  <si>
    <t>PS_2098</t>
  </si>
  <si>
    <t>PS_2099</t>
  </si>
  <si>
    <t>PS_2100</t>
  </si>
  <si>
    <t>PS_2101</t>
  </si>
  <si>
    <t>PS_2102</t>
  </si>
  <si>
    <t>PS_2103</t>
  </si>
  <si>
    <t>PS_2104</t>
  </si>
  <si>
    <t>PS_2105</t>
  </si>
  <si>
    <t>MINDDS_CARD_317</t>
  </si>
  <si>
    <t>PS_2106</t>
  </si>
  <si>
    <t>MINDDS_CARD_315</t>
  </si>
  <si>
    <t>PS_2107</t>
  </si>
  <si>
    <t>Patient completed baseline, but decided not to have surgery at MGH.</t>
  </si>
  <si>
    <t>PS_2108</t>
  </si>
  <si>
    <t>PS_2109</t>
  </si>
  <si>
    <t>PS_2110</t>
  </si>
  <si>
    <t>PS_2111</t>
  </si>
  <si>
    <t>PS_2112</t>
  </si>
  <si>
    <t>PS_2113</t>
  </si>
  <si>
    <t>PS_2114</t>
  </si>
  <si>
    <t>PS_2115</t>
  </si>
  <si>
    <t>PS_2116</t>
  </si>
  <si>
    <t>PS_2117</t>
  </si>
  <si>
    <t>PS_2118</t>
  </si>
  <si>
    <t>PS_2119</t>
  </si>
  <si>
    <t>MINDDS_CARD_318</t>
  </si>
  <si>
    <t>PS_2120</t>
  </si>
  <si>
    <t>Patient declined study particaption.</t>
  </si>
  <si>
    <t>PS_2121</t>
  </si>
  <si>
    <t xml:space="preserve">Patient was unable to complete baseline because the patient was urgently admitted to the hospital before surgery. </t>
  </si>
  <si>
    <t>PS_2122</t>
  </si>
  <si>
    <t>PS_2123</t>
  </si>
  <si>
    <t>MINDDS_CARD_319</t>
  </si>
  <si>
    <t>PS_2124</t>
  </si>
  <si>
    <t>PS_2125</t>
  </si>
  <si>
    <t xml:space="preserve">MINDDS_CARD_320 </t>
  </si>
  <si>
    <t xml:space="preserve">Surgery canceled after randomized. Will see if comes back for surgery. </t>
  </si>
  <si>
    <t>PS_2126</t>
  </si>
  <si>
    <t>PS_2127</t>
  </si>
  <si>
    <t>PS_2128</t>
  </si>
  <si>
    <t>PS_2129</t>
  </si>
  <si>
    <t>PS_2130</t>
  </si>
  <si>
    <t>PS_2131</t>
  </si>
  <si>
    <t>MINDDS_NCARD_079</t>
  </si>
  <si>
    <t>PS_2132</t>
  </si>
  <si>
    <t>MINDDS_CARD_321</t>
  </si>
  <si>
    <t>PS_2133</t>
  </si>
  <si>
    <t>PS_2134</t>
  </si>
  <si>
    <t>PS_2135</t>
  </si>
  <si>
    <t>PS_2136</t>
  </si>
  <si>
    <t>PS_2137</t>
  </si>
  <si>
    <t>PS_2138</t>
  </si>
  <si>
    <t>PS_2139</t>
  </si>
  <si>
    <t>PS_2140</t>
  </si>
  <si>
    <t>PS_2141</t>
  </si>
  <si>
    <t>PS_2142</t>
  </si>
  <si>
    <t>PS_2143</t>
  </si>
  <si>
    <t>PS_2144</t>
  </si>
  <si>
    <t>PS_2145</t>
  </si>
  <si>
    <t>PS_2146</t>
  </si>
  <si>
    <t>PS_2147</t>
  </si>
  <si>
    <t>PS_2148</t>
  </si>
  <si>
    <t>MINDDS_CARD_322</t>
  </si>
  <si>
    <t>PS_2149</t>
  </si>
  <si>
    <t>PS_2150</t>
  </si>
  <si>
    <t>PS_2151</t>
  </si>
  <si>
    <t>PS_2152</t>
  </si>
  <si>
    <t>PS_2153</t>
  </si>
  <si>
    <t>PS_2154</t>
  </si>
  <si>
    <t>MINDDS_NCARD_078</t>
  </si>
  <si>
    <t>PS_2155</t>
  </si>
  <si>
    <t>PS_2156</t>
  </si>
  <si>
    <t>PS_2157</t>
  </si>
  <si>
    <t>PS_2158</t>
  </si>
  <si>
    <t>PS_2159</t>
  </si>
  <si>
    <t>PS_2160</t>
  </si>
  <si>
    <t>PS_2161</t>
  </si>
  <si>
    <t>PS_2162</t>
  </si>
  <si>
    <t>MINDDS_CARD_324</t>
  </si>
  <si>
    <t>PS_2163</t>
  </si>
  <si>
    <t>PS_2164</t>
  </si>
  <si>
    <t>PS_2165</t>
  </si>
  <si>
    <t>MINDDS_CARD_323</t>
  </si>
  <si>
    <t xml:space="preserve">Y </t>
  </si>
  <si>
    <t>PS_2166</t>
  </si>
  <si>
    <t>PS_2167</t>
  </si>
  <si>
    <t>PS_2168</t>
  </si>
  <si>
    <t>PS_2169</t>
  </si>
  <si>
    <t>PS_2170</t>
  </si>
  <si>
    <t>PS_2171</t>
  </si>
  <si>
    <t>PS_2172</t>
  </si>
  <si>
    <t>PS_2173</t>
  </si>
  <si>
    <t>PS_2174</t>
  </si>
  <si>
    <t>PS_2175</t>
  </si>
  <si>
    <t>PS_2176</t>
  </si>
  <si>
    <t>PS_2177</t>
  </si>
  <si>
    <t>PS_2178</t>
  </si>
  <si>
    <t>PS_2179</t>
  </si>
  <si>
    <t>PS_2180</t>
  </si>
  <si>
    <t>PS_2181</t>
  </si>
  <si>
    <t>PS_2182</t>
  </si>
  <si>
    <t>PS_2183</t>
  </si>
  <si>
    <t>PS_2184</t>
  </si>
  <si>
    <t>PS_2185</t>
  </si>
  <si>
    <t>PS_2186</t>
  </si>
  <si>
    <t>PS_2187</t>
  </si>
  <si>
    <t>PS_2188</t>
  </si>
  <si>
    <t>PS_2189</t>
  </si>
  <si>
    <t>PS_2190</t>
  </si>
  <si>
    <t>PS_2191</t>
  </si>
  <si>
    <t>PS_2192</t>
  </si>
  <si>
    <t>PS_2193</t>
  </si>
  <si>
    <t>PS_2194</t>
  </si>
  <si>
    <t>MINDDS_CARD_330</t>
  </si>
  <si>
    <t>PS_2195</t>
  </si>
  <si>
    <t>PS_2196</t>
  </si>
  <si>
    <t>PS_2197</t>
  </si>
  <si>
    <t>PS_2198</t>
  </si>
  <si>
    <t>MINDDS_CARD_325</t>
  </si>
  <si>
    <t>PS_2199</t>
  </si>
  <si>
    <t>PS_2200</t>
  </si>
  <si>
    <t>PS_2201</t>
  </si>
  <si>
    <t>PS_2202</t>
  </si>
  <si>
    <t>MINDDS_NCARD_080</t>
  </si>
  <si>
    <t>PS_2203</t>
  </si>
  <si>
    <t>PS_2204</t>
  </si>
  <si>
    <t>PS_2205</t>
  </si>
  <si>
    <t>PS_2206</t>
  </si>
  <si>
    <t>PS_2207</t>
  </si>
  <si>
    <t xml:space="preserve">Patient completed baseline, but Surgery canceled due to potential cancer. Surgery rescheduled and patient declined study participation. </t>
  </si>
  <si>
    <t>PS_2208</t>
  </si>
  <si>
    <t>MINDDS_CARD_335</t>
  </si>
  <si>
    <t>PS_2209</t>
  </si>
  <si>
    <t>PS_2210</t>
  </si>
  <si>
    <t>PS_2211</t>
  </si>
  <si>
    <t>MINDDS_NCARD_081</t>
  </si>
  <si>
    <t>PS_2212</t>
  </si>
  <si>
    <t>PS_2213</t>
  </si>
  <si>
    <t>PS_2214</t>
  </si>
  <si>
    <t>PS_2215</t>
  </si>
  <si>
    <t>PS_2216</t>
  </si>
  <si>
    <t>PS_2217</t>
  </si>
  <si>
    <t>MINDDS_CARD_328</t>
  </si>
  <si>
    <t>PS_2218</t>
  </si>
  <si>
    <t xml:space="preserve">Patient completed baseline and then discovered to be Ineligible. Not enrolled. </t>
  </si>
  <si>
    <t>PS_2219</t>
  </si>
  <si>
    <t>MINDDS_CARD_327</t>
  </si>
  <si>
    <t>PS_2220</t>
  </si>
  <si>
    <t>MINDDS_CARD_326</t>
  </si>
  <si>
    <t>PS_2221</t>
  </si>
  <si>
    <t>Patient canceled surgery due to COVID but will reschedule</t>
  </si>
  <si>
    <t>PS_2222</t>
  </si>
  <si>
    <t xml:space="preserve">Patient not approached due study team unavailability on his surgery date. </t>
  </si>
  <si>
    <t>PS_2223</t>
  </si>
  <si>
    <t>PS_2224</t>
  </si>
  <si>
    <t>PS_2225</t>
  </si>
  <si>
    <t>PS_2226</t>
  </si>
  <si>
    <t>PS_2227</t>
  </si>
  <si>
    <t>PS_2228</t>
  </si>
  <si>
    <t>PS_2229</t>
  </si>
  <si>
    <t>MINDDS_CARD_331</t>
  </si>
  <si>
    <t>PS_2230</t>
  </si>
  <si>
    <t>PS_2231</t>
  </si>
  <si>
    <t>PS_2232</t>
  </si>
  <si>
    <t>PS_2233</t>
  </si>
  <si>
    <t>MINDDS_CARD_329</t>
  </si>
  <si>
    <t>PS_2234</t>
  </si>
  <si>
    <t>PS_2235</t>
  </si>
  <si>
    <t xml:space="preserve">Patient completed baseline, but not enrolled due to study team unavailabile as a result of covid exposure. </t>
  </si>
  <si>
    <t>PS_2236</t>
  </si>
  <si>
    <t>PS_2237</t>
  </si>
  <si>
    <t>PS_2238</t>
  </si>
  <si>
    <t>PS_2239</t>
  </si>
  <si>
    <t xml:space="preserve">Study team unable to approach due to temporary lab shutdown as a result of study team covid exposure. </t>
  </si>
  <si>
    <t>PS_2240</t>
  </si>
  <si>
    <t>PS_2241</t>
  </si>
  <si>
    <t>PS_2242</t>
  </si>
  <si>
    <t>PS_2243</t>
  </si>
  <si>
    <t>PS_2244</t>
  </si>
  <si>
    <t>MINDDS_CARD_332</t>
  </si>
  <si>
    <t>PS_2245</t>
  </si>
  <si>
    <t>PS_2246</t>
  </si>
  <si>
    <t>PS_2247</t>
  </si>
  <si>
    <t>PS_2248</t>
  </si>
  <si>
    <t>PS_2249</t>
  </si>
  <si>
    <t>PS_2250</t>
  </si>
  <si>
    <t>PS_2251</t>
  </si>
  <si>
    <t>PS_2252</t>
  </si>
  <si>
    <t>PS_2253</t>
  </si>
  <si>
    <t>PS_2254</t>
  </si>
  <si>
    <t>PS_2255</t>
  </si>
  <si>
    <t>PS_2256</t>
  </si>
  <si>
    <t>PS_2257</t>
  </si>
  <si>
    <t>MINDDS_CARD_338</t>
  </si>
  <si>
    <t>PS_2258</t>
  </si>
  <si>
    <t>PS_2259</t>
  </si>
  <si>
    <t>MINDDS_CARD_333</t>
  </si>
  <si>
    <t>PS_2260</t>
  </si>
  <si>
    <t>PS_2261</t>
  </si>
  <si>
    <t>PS_2262</t>
  </si>
  <si>
    <t>PS_2263</t>
  </si>
  <si>
    <t>PS_2264</t>
  </si>
  <si>
    <t>PS_2265</t>
  </si>
  <si>
    <t>PS_2266</t>
  </si>
  <si>
    <t>MINDDS_CARD_334</t>
  </si>
  <si>
    <t>PS_2267</t>
  </si>
  <si>
    <t>PS_2268</t>
  </si>
  <si>
    <t>PS_2269</t>
  </si>
  <si>
    <t>PS_2270</t>
  </si>
  <si>
    <t>PS_2271</t>
  </si>
  <si>
    <t>PS_2272</t>
  </si>
  <si>
    <t>PS_2273</t>
  </si>
  <si>
    <t>PS_2274</t>
  </si>
  <si>
    <t>PS_2275</t>
  </si>
  <si>
    <t>PS_2276</t>
  </si>
  <si>
    <t>PS_2277</t>
  </si>
  <si>
    <t>PS_2278</t>
  </si>
  <si>
    <t>PS_2279</t>
  </si>
  <si>
    <t>PS_2280</t>
  </si>
  <si>
    <t>MINDDS_CARD_337</t>
  </si>
  <si>
    <t>PS_2281</t>
  </si>
  <si>
    <t>PS_2282</t>
  </si>
  <si>
    <t>PS_2283</t>
  </si>
  <si>
    <t>PS_2284</t>
  </si>
  <si>
    <t>PS_2285</t>
  </si>
  <si>
    <t>PS_2286</t>
  </si>
  <si>
    <t>PS_2287</t>
  </si>
  <si>
    <t>PS_2288</t>
  </si>
  <si>
    <t>PS_2289</t>
  </si>
  <si>
    <t>PS_2290</t>
  </si>
  <si>
    <t>PS_2291</t>
  </si>
  <si>
    <t>PS_2292</t>
  </si>
  <si>
    <t>PS_2293</t>
  </si>
  <si>
    <t>PS_2294</t>
  </si>
  <si>
    <t>MINDDS_CARD_341</t>
  </si>
  <si>
    <t>PS_2295</t>
  </si>
  <si>
    <t>MINDDS_CARD_340</t>
  </si>
  <si>
    <t>PS_2296</t>
  </si>
  <si>
    <t>MINDDS_CARD_336</t>
  </si>
  <si>
    <t>PS_2297</t>
  </si>
  <si>
    <t>PS_2298</t>
  </si>
  <si>
    <t>MINDDS_CARD_344</t>
  </si>
  <si>
    <t>PS_2299</t>
  </si>
  <si>
    <t>PS_2300</t>
  </si>
  <si>
    <t>PS_2301</t>
  </si>
  <si>
    <t>PS_2302</t>
  </si>
  <si>
    <t>PS_2303</t>
  </si>
  <si>
    <t>PS_2304</t>
  </si>
  <si>
    <t>MINDDS_CARD_339</t>
  </si>
  <si>
    <t>PS_2305</t>
  </si>
  <si>
    <t>PS_2306</t>
  </si>
  <si>
    <t>PS_2307</t>
  </si>
  <si>
    <t>PS_2308</t>
  </si>
  <si>
    <t>PS_2309</t>
  </si>
  <si>
    <t>PS_2310</t>
  </si>
  <si>
    <t>PS_2311</t>
  </si>
  <si>
    <t>PS_2312</t>
  </si>
  <si>
    <t>PS_2313</t>
  </si>
  <si>
    <t>PS_2314</t>
  </si>
  <si>
    <t>PS_2315</t>
  </si>
  <si>
    <t>MINDDS_CARD_342</t>
  </si>
  <si>
    <t>PS_2316</t>
  </si>
  <si>
    <t>PS_2317</t>
  </si>
  <si>
    <t xml:space="preserve">MINDDS_CARD_345 </t>
  </si>
  <si>
    <t>PS_2318</t>
  </si>
  <si>
    <t>PS_2319</t>
  </si>
  <si>
    <t>PS_2320</t>
  </si>
  <si>
    <t>Patient declined study partcipation.</t>
  </si>
  <si>
    <t>PS_2321</t>
  </si>
  <si>
    <t>MINDDS_CARD_343</t>
  </si>
  <si>
    <t>PS_2322</t>
  </si>
  <si>
    <t>PS_2323</t>
  </si>
  <si>
    <t>PS_2324</t>
  </si>
  <si>
    <t>PS_2325</t>
  </si>
  <si>
    <t>PS_2326</t>
  </si>
  <si>
    <t>PS_2327</t>
  </si>
  <si>
    <t>MINDDS_NCARD_082</t>
  </si>
  <si>
    <t>PS_2328</t>
  </si>
  <si>
    <t>MINDDS_CARD_348</t>
  </si>
  <si>
    <t>PS_2329</t>
  </si>
  <si>
    <t>PS_2330</t>
  </si>
  <si>
    <t>PS_2331</t>
  </si>
  <si>
    <t>MINDDS_CARD_349</t>
  </si>
  <si>
    <t>PS_2332</t>
  </si>
  <si>
    <t>PS_2333</t>
  </si>
  <si>
    <t>PS_2334</t>
  </si>
  <si>
    <t>MINDDS_CARD_346</t>
  </si>
  <si>
    <t>PS_2335</t>
  </si>
  <si>
    <t>PS_2336</t>
  </si>
  <si>
    <t>PS_2337</t>
  </si>
  <si>
    <t>PS_2338</t>
  </si>
  <si>
    <t>PS_2339</t>
  </si>
  <si>
    <t>PS_2340</t>
  </si>
  <si>
    <t>PS_2341</t>
  </si>
  <si>
    <t>MINDDS_CARD_350</t>
  </si>
  <si>
    <t>PS_2342</t>
  </si>
  <si>
    <t>Patient declined</t>
  </si>
  <si>
    <t>PS_2343</t>
  </si>
  <si>
    <t>MINDDS_CARD_347</t>
  </si>
  <si>
    <t>PS_2344</t>
  </si>
  <si>
    <t>PS_2345</t>
  </si>
  <si>
    <t>PS_2346</t>
  </si>
  <si>
    <t>PS_2347</t>
  </si>
  <si>
    <t>PS_2348</t>
  </si>
  <si>
    <t>PS_2349</t>
  </si>
  <si>
    <t>PS_2350</t>
  </si>
  <si>
    <t>PS_2351</t>
  </si>
  <si>
    <t>PS_2352</t>
  </si>
  <si>
    <t>PS_2353</t>
  </si>
  <si>
    <t>PS_2354</t>
  </si>
  <si>
    <t>PS_2355</t>
  </si>
  <si>
    <t>PS_2356</t>
  </si>
  <si>
    <t>PS_2357</t>
  </si>
  <si>
    <t>MINDDS_CARD_355</t>
  </si>
  <si>
    <t>PS_2358</t>
  </si>
  <si>
    <t>PS_2359</t>
  </si>
  <si>
    <t>PS_2360</t>
  </si>
  <si>
    <t>MINDDS_CARD_352</t>
  </si>
  <si>
    <t>PS_2361</t>
  </si>
  <si>
    <t>PS_2362</t>
  </si>
  <si>
    <t>Ineligible</t>
  </si>
  <si>
    <t>PS_2363</t>
  </si>
  <si>
    <t>PS_2364</t>
  </si>
  <si>
    <t>PS_2365</t>
  </si>
  <si>
    <t>PS_2366</t>
  </si>
  <si>
    <t>PS_2367</t>
  </si>
  <si>
    <t>PS_2368</t>
  </si>
  <si>
    <t>MINDDS_CARD_354</t>
  </si>
  <si>
    <t>PS_2369</t>
  </si>
  <si>
    <t>MINDDS_CARD_353</t>
  </si>
  <si>
    <t>PS_2370</t>
  </si>
  <si>
    <t>MINDDS_CARD_356</t>
  </si>
  <si>
    <t>PS_2371</t>
  </si>
  <si>
    <t>PS_2372</t>
  </si>
  <si>
    <t>PS_2373</t>
  </si>
  <si>
    <t>PS_2374</t>
  </si>
  <si>
    <t>PS_2375</t>
  </si>
  <si>
    <t>PS_2376</t>
  </si>
  <si>
    <t>PS_2377</t>
  </si>
  <si>
    <t>PS_2378</t>
  </si>
  <si>
    <t>PS_2379</t>
  </si>
  <si>
    <t>PS_2380</t>
  </si>
  <si>
    <t>PS_2381</t>
  </si>
  <si>
    <t>PS_2382</t>
  </si>
  <si>
    <t>Patient apprached by conflicting study.</t>
  </si>
  <si>
    <t>PS_2383</t>
  </si>
  <si>
    <t>PS_2384</t>
  </si>
  <si>
    <t>PS_2385</t>
  </si>
  <si>
    <t>PS_2386</t>
  </si>
  <si>
    <t>PS_2387</t>
  </si>
  <si>
    <t>PS_2388</t>
  </si>
  <si>
    <t>PS_2389</t>
  </si>
  <si>
    <t>PS_2390</t>
  </si>
  <si>
    <t>MINDDS_CARD_364</t>
  </si>
  <si>
    <t>PS_2391</t>
  </si>
  <si>
    <t>PS_2392</t>
  </si>
  <si>
    <t>PS_2393</t>
  </si>
  <si>
    <t>PS_2394</t>
  </si>
  <si>
    <t>PS_2395</t>
  </si>
  <si>
    <t>PS_2396</t>
  </si>
  <si>
    <t>PS_2397</t>
  </si>
  <si>
    <t>PS_2398</t>
  </si>
  <si>
    <t>PS_2399</t>
  </si>
  <si>
    <t>MINDDS_CARD_357</t>
  </si>
  <si>
    <t>PS_2400</t>
  </si>
  <si>
    <t>PS_2401</t>
  </si>
  <si>
    <t>PS_2402</t>
  </si>
  <si>
    <t>PS_2403</t>
  </si>
  <si>
    <t>PS_2404</t>
  </si>
  <si>
    <t>PS_2405</t>
  </si>
  <si>
    <t>PS_2406</t>
  </si>
  <si>
    <t>PS_2407</t>
  </si>
  <si>
    <t>PS_2408</t>
  </si>
  <si>
    <t xml:space="preserve">Patient deemed ineligible after approach. Patient's chart said he was fluent in English when he was in fact not, and only able to converse and discuss the study in Spanish, requiring a translator. </t>
  </si>
  <si>
    <t>PS_2409</t>
  </si>
  <si>
    <t>PS_2410</t>
  </si>
  <si>
    <t>PS_2411</t>
  </si>
  <si>
    <t>Patient approached by conflicting study and said no. Later approached by MINDDS, patient declined study discussion.</t>
  </si>
  <si>
    <t>PS_2412</t>
  </si>
  <si>
    <t>PS_2413</t>
  </si>
  <si>
    <t>PS_2414</t>
  </si>
  <si>
    <t>PS_2415</t>
  </si>
  <si>
    <t>PS_2416</t>
  </si>
  <si>
    <t>PS_2417</t>
  </si>
  <si>
    <t>PS_2418</t>
  </si>
  <si>
    <t>PS_2419</t>
  </si>
  <si>
    <t>PS_2420</t>
  </si>
  <si>
    <t>PS_2421</t>
  </si>
  <si>
    <t>PS_2422</t>
  </si>
  <si>
    <t>PS_2423</t>
  </si>
  <si>
    <t>PS_2424</t>
  </si>
  <si>
    <t>PS_2425</t>
  </si>
  <si>
    <t xml:space="preserve">PRE-COVID </t>
  </si>
  <si>
    <t xml:space="preserve">POST-COVID </t>
  </si>
  <si>
    <t>POST-VACCINE</t>
  </si>
  <si>
    <t>PS_2426</t>
  </si>
  <si>
    <t>PS_2427</t>
  </si>
  <si>
    <t xml:space="preserve">Patient's surgery was canceled. </t>
  </si>
  <si>
    <t>PS_2428</t>
  </si>
  <si>
    <t>MINDDS_CARD_360</t>
  </si>
  <si>
    <t>PS_2429</t>
  </si>
  <si>
    <t>PS_2430</t>
  </si>
  <si>
    <t>MINDDS_CARD_359</t>
  </si>
  <si>
    <t>PS_2431</t>
  </si>
  <si>
    <t>PS_2432</t>
  </si>
  <si>
    <t>PS_2433</t>
  </si>
  <si>
    <t>PS_2434</t>
  </si>
  <si>
    <t>PS_2435</t>
  </si>
  <si>
    <t>MINDDS_CARD_362</t>
  </si>
  <si>
    <t>PS_2436</t>
  </si>
  <si>
    <t>MINDDS_CARD_358</t>
  </si>
  <si>
    <t>PS_2437</t>
  </si>
  <si>
    <t>PS_2438</t>
  </si>
  <si>
    <t>Patient was a maybe, then surgery canceled.</t>
  </si>
  <si>
    <t>PS_2439</t>
  </si>
  <si>
    <t>PS_2440</t>
  </si>
  <si>
    <t>PS_2441</t>
  </si>
  <si>
    <t>PS_2442</t>
  </si>
  <si>
    <t>PS_2443</t>
  </si>
  <si>
    <t>PS_2444</t>
  </si>
  <si>
    <t>PS_2445</t>
  </si>
  <si>
    <t>PS_2446</t>
  </si>
  <si>
    <t>PS_2447</t>
  </si>
  <si>
    <t>PS_2448</t>
  </si>
  <si>
    <t>PS_2449</t>
  </si>
  <si>
    <t>MINDDS_CARD_363</t>
  </si>
  <si>
    <t>PS_2450</t>
  </si>
  <si>
    <t>PS_2451</t>
  </si>
  <si>
    <t>MINDDS_CARD_365</t>
  </si>
  <si>
    <t>PS_2452</t>
  </si>
  <si>
    <t>PS_2453</t>
  </si>
  <si>
    <t>PS_2454</t>
  </si>
  <si>
    <t>PS_2455</t>
  </si>
  <si>
    <t>PS_2456</t>
  </si>
  <si>
    <t>PS_2457</t>
  </si>
  <si>
    <t>PS_2458</t>
  </si>
  <si>
    <t>PS_2459</t>
  </si>
  <si>
    <t>PS_2460</t>
  </si>
  <si>
    <t>PS_2461</t>
  </si>
  <si>
    <t>PS_2462</t>
  </si>
  <si>
    <t xml:space="preserve">Patient completed baseline but died before surgery. </t>
  </si>
  <si>
    <t>PS_2463</t>
  </si>
  <si>
    <t>PS_2464</t>
  </si>
  <si>
    <t>PS_2465</t>
  </si>
  <si>
    <t>PS_2466</t>
  </si>
  <si>
    <t>PS_2467</t>
  </si>
  <si>
    <t>PS_2468</t>
  </si>
  <si>
    <t>MINDDS_CARD_361</t>
  </si>
  <si>
    <t>PS_2469</t>
  </si>
  <si>
    <t>PS_2470</t>
  </si>
  <si>
    <t>PS_2471</t>
  </si>
  <si>
    <t>MINDDS_CARD_373</t>
  </si>
  <si>
    <t>PS_2472</t>
  </si>
  <si>
    <t>PS_2473</t>
  </si>
  <si>
    <t>PS_2474</t>
  </si>
  <si>
    <t>PS_2475</t>
  </si>
  <si>
    <t>PS_2476</t>
  </si>
  <si>
    <t>PS_2477</t>
  </si>
  <si>
    <t>PS_2478</t>
  </si>
  <si>
    <t>PS_2479</t>
  </si>
  <si>
    <t>PS_2480</t>
  </si>
  <si>
    <t>PS_2481</t>
  </si>
  <si>
    <t>MINDDS_CARD_370</t>
  </si>
  <si>
    <t>PS_2482</t>
  </si>
  <si>
    <t>PS_2483</t>
  </si>
  <si>
    <t>PS_2484</t>
  </si>
  <si>
    <t>PS_2485</t>
  </si>
  <si>
    <t>PS_2486</t>
  </si>
  <si>
    <t>PS_2487</t>
  </si>
  <si>
    <t>PS_2488</t>
  </si>
  <si>
    <t>PS_2489</t>
  </si>
  <si>
    <t>MINDDS_CARD_366</t>
  </si>
  <si>
    <t>PS_2490</t>
  </si>
  <si>
    <t>MINDDS_CARD_368</t>
  </si>
  <si>
    <t>PS_2491</t>
  </si>
  <si>
    <t>PS_2492</t>
  </si>
  <si>
    <t>MINDDS_CARD_367</t>
  </si>
  <si>
    <t>PS_2493</t>
  </si>
  <si>
    <t>Admitted to ED, PPE done while inpatient, unable to approach</t>
  </si>
  <si>
    <t>PS_2494</t>
  </si>
  <si>
    <t>MINDDS_CARD_369</t>
  </si>
  <si>
    <t>PS_2495</t>
  </si>
  <si>
    <t>PS_2496</t>
  </si>
  <si>
    <t>PS_2497</t>
  </si>
  <si>
    <t>PS_2498</t>
  </si>
  <si>
    <t>PS_2499</t>
  </si>
  <si>
    <t>PS_2500</t>
  </si>
  <si>
    <t>PS_2501</t>
  </si>
  <si>
    <t>PS_2502</t>
  </si>
  <si>
    <t>PS_2503</t>
  </si>
  <si>
    <t>MINDDS_NCARD_083</t>
  </si>
  <si>
    <t>PS_2504</t>
  </si>
  <si>
    <t>PS_2505</t>
  </si>
  <si>
    <t>PS_2506</t>
  </si>
  <si>
    <t>PS_2507</t>
  </si>
  <si>
    <t>PS_2508</t>
  </si>
  <si>
    <t>PS_2509</t>
  </si>
  <si>
    <t>PS_2510</t>
  </si>
  <si>
    <t>PS_2511</t>
  </si>
  <si>
    <t>PS_2512</t>
  </si>
  <si>
    <t>MINDDS_NCARD_084</t>
  </si>
  <si>
    <t>PS_2513</t>
  </si>
  <si>
    <t>PS_2514</t>
  </si>
  <si>
    <t>PS_2515</t>
  </si>
  <si>
    <t>PS_2516</t>
  </si>
  <si>
    <t>PS_2517</t>
  </si>
  <si>
    <t>PS_2518</t>
  </si>
  <si>
    <t>PS_2519</t>
  </si>
  <si>
    <t>MINDDS_CARD_375</t>
  </si>
  <si>
    <t>PS_2520</t>
  </si>
  <si>
    <t>PS_2521</t>
  </si>
  <si>
    <t>PS_2522</t>
  </si>
  <si>
    <t>PS_2523</t>
  </si>
  <si>
    <t>PS_2524</t>
  </si>
  <si>
    <t>MINDDS_CARD_371</t>
  </si>
  <si>
    <t>PS_2525</t>
  </si>
  <si>
    <t>MINDDS_CARD_372</t>
  </si>
  <si>
    <t>PS_2526</t>
  </si>
  <si>
    <t>PS_2527</t>
  </si>
  <si>
    <t>PS_2528</t>
  </si>
  <si>
    <t>PS_2529</t>
  </si>
  <si>
    <t>PS_2530</t>
  </si>
  <si>
    <t>PS_2531</t>
  </si>
  <si>
    <t>PS_2532</t>
  </si>
  <si>
    <t>PS_2533</t>
  </si>
  <si>
    <t>PS_2534</t>
  </si>
  <si>
    <t xml:space="preserve">MINDDS_CARD_376 </t>
  </si>
  <si>
    <t>PS_2535</t>
  </si>
  <si>
    <t>MINDDS_CARD_374</t>
  </si>
  <si>
    <t>PS_2536</t>
  </si>
  <si>
    <t>PS_2537</t>
  </si>
  <si>
    <t>MINDDS_NCARD_085</t>
  </si>
  <si>
    <t>PS_2538</t>
  </si>
  <si>
    <t>PS_2539</t>
  </si>
  <si>
    <t>PS_2540</t>
  </si>
  <si>
    <t>PS_2541</t>
  </si>
  <si>
    <t>PS_2542</t>
  </si>
  <si>
    <t>PS_2543</t>
  </si>
  <si>
    <t>PS_2544</t>
  </si>
  <si>
    <t>PS_2545</t>
  </si>
  <si>
    <t>PS_2546</t>
  </si>
  <si>
    <t>PS_2547</t>
  </si>
  <si>
    <t>PS_2548</t>
  </si>
  <si>
    <t>PS_2549</t>
  </si>
  <si>
    <t>PS_2550</t>
  </si>
  <si>
    <t>PS_2551</t>
  </si>
  <si>
    <t>MINDDS_CARD_379</t>
  </si>
  <si>
    <t>PS_2552</t>
  </si>
  <si>
    <t>MINDDS_CARD_377</t>
  </si>
  <si>
    <t>PS_2553</t>
  </si>
  <si>
    <t>PS_2554</t>
  </si>
  <si>
    <t>PS_2555</t>
  </si>
  <si>
    <t>PS_2556</t>
  </si>
  <si>
    <t>PS_2557</t>
  </si>
  <si>
    <t>PS_2558</t>
  </si>
  <si>
    <t>PS_2559</t>
  </si>
  <si>
    <t>PS_2560</t>
  </si>
  <si>
    <t>PS_2561</t>
  </si>
  <si>
    <t>PS_2562</t>
  </si>
  <si>
    <t>PS_2563</t>
  </si>
  <si>
    <t>PS_2564</t>
  </si>
  <si>
    <t>PS_2565</t>
  </si>
  <si>
    <t>PS_2566</t>
  </si>
  <si>
    <t>PS_2567</t>
  </si>
  <si>
    <t>PS_2568</t>
  </si>
  <si>
    <t>PS_2569</t>
  </si>
  <si>
    <t>PS_2570</t>
  </si>
  <si>
    <t>PS_2571</t>
  </si>
  <si>
    <t>MINDDS_NCARD_086</t>
  </si>
  <si>
    <t>PS_2572</t>
  </si>
  <si>
    <t xml:space="preserve">Patient completed baseline and then called later to decline participation. </t>
  </si>
  <si>
    <t>PS_2573</t>
  </si>
  <si>
    <t>PS_2574</t>
  </si>
  <si>
    <t>PS_2575</t>
  </si>
  <si>
    <t>PS_2576</t>
  </si>
  <si>
    <t>PS_2577</t>
  </si>
  <si>
    <t>PS_2578</t>
  </si>
  <si>
    <t>Patient discovered to be ineligible after more information was added to her chart</t>
  </si>
  <si>
    <t>PS_2579</t>
  </si>
  <si>
    <t>PS_2580</t>
  </si>
  <si>
    <t>PS_2581</t>
  </si>
  <si>
    <t>PS_2582</t>
  </si>
  <si>
    <t>PS_2583</t>
  </si>
  <si>
    <t>MINDDS_CARD_378</t>
  </si>
  <si>
    <t>PS_2584</t>
  </si>
  <si>
    <t>PS_2585</t>
  </si>
  <si>
    <t>PS_2586</t>
  </si>
  <si>
    <t>PS_2587</t>
  </si>
  <si>
    <t>PS_2588</t>
  </si>
  <si>
    <t>PS_2589</t>
  </si>
  <si>
    <t>MINDDS_CARD_380</t>
  </si>
  <si>
    <t>PS_2590</t>
  </si>
  <si>
    <t xml:space="preserve">Patient said yes, but could not be reached for baseline. </t>
  </si>
  <si>
    <t>PS_2591</t>
  </si>
  <si>
    <t>PS_2592</t>
  </si>
  <si>
    <t>PS_2593</t>
  </si>
  <si>
    <t>PS_2594</t>
  </si>
  <si>
    <t>PS_2595</t>
  </si>
  <si>
    <t>PS_2596</t>
  </si>
  <si>
    <t>PS_2597</t>
  </si>
  <si>
    <t>PS_2598</t>
  </si>
  <si>
    <t>PS_2599</t>
  </si>
  <si>
    <t>PS_2600</t>
  </si>
  <si>
    <t xml:space="preserve">Patient was admitted prior to surgery and became ineligble. Not randomized. </t>
  </si>
  <si>
    <t>PS_2601</t>
  </si>
  <si>
    <t>PS_2602</t>
  </si>
  <si>
    <t>MINDDS_CARD_381</t>
  </si>
  <si>
    <t>PS_2603</t>
  </si>
  <si>
    <t>Patient completed basline, but became ineligible before surgery.</t>
  </si>
  <si>
    <t>PS_2604</t>
  </si>
  <si>
    <t>PS_2605</t>
  </si>
  <si>
    <t>PS_2606</t>
  </si>
  <si>
    <t>PS_2607</t>
  </si>
  <si>
    <t>PS_2608</t>
  </si>
  <si>
    <t>PS_2609</t>
  </si>
  <si>
    <t xml:space="preserve">M </t>
  </si>
  <si>
    <t>PS_2610</t>
  </si>
  <si>
    <t>PS_2611</t>
  </si>
  <si>
    <t>PS_2612</t>
  </si>
  <si>
    <t>PS_2613</t>
  </si>
  <si>
    <t>PS_2614</t>
  </si>
  <si>
    <t>PS_2615</t>
  </si>
  <si>
    <t>PS_2616</t>
  </si>
  <si>
    <t>PS_2617</t>
  </si>
  <si>
    <t>PS_2618</t>
  </si>
  <si>
    <t>PS_2619</t>
  </si>
  <si>
    <t>PS_2620</t>
  </si>
  <si>
    <t>PS_2621</t>
  </si>
  <si>
    <t>PS_2622</t>
  </si>
  <si>
    <t>PS_2623</t>
  </si>
  <si>
    <t>PS_2624</t>
  </si>
  <si>
    <t>PS_2625</t>
  </si>
  <si>
    <t>PS_2626</t>
  </si>
  <si>
    <t>PS_2627</t>
  </si>
  <si>
    <t>PS_2628</t>
  </si>
  <si>
    <t>PS_2629</t>
  </si>
  <si>
    <t>PS_2630</t>
  </si>
  <si>
    <t>PS_2631</t>
  </si>
  <si>
    <t>PS_2632</t>
  </si>
  <si>
    <t>PS_2633</t>
  </si>
  <si>
    <t>PS_2634</t>
  </si>
  <si>
    <t>PS_2635</t>
  </si>
  <si>
    <t>MINDDS_CARD_382</t>
  </si>
  <si>
    <t>PS_2636</t>
  </si>
  <si>
    <t>PS_2637</t>
  </si>
  <si>
    <t>PS_2638</t>
  </si>
  <si>
    <t>PS_2639</t>
  </si>
  <si>
    <t>PS_2640</t>
  </si>
  <si>
    <t>PS_2641</t>
  </si>
  <si>
    <t>PS_2642</t>
  </si>
  <si>
    <t>PS_2643</t>
  </si>
  <si>
    <t>PS_2644</t>
  </si>
  <si>
    <t>PS_2645</t>
  </si>
  <si>
    <t>PS_2646</t>
  </si>
  <si>
    <t>MINDDS_CARD_383</t>
  </si>
  <si>
    <t>PS_2647</t>
  </si>
  <si>
    <t>PS_2648</t>
  </si>
  <si>
    <t>PS_2649</t>
  </si>
  <si>
    <t>PS_2650</t>
  </si>
  <si>
    <t>PS_2651</t>
  </si>
  <si>
    <t>PS_2652</t>
  </si>
  <si>
    <t>PS_2653</t>
  </si>
  <si>
    <t>PS_2654</t>
  </si>
  <si>
    <t>PS_2655</t>
  </si>
  <si>
    <t>PS_2656</t>
  </si>
  <si>
    <t>PS_2657</t>
  </si>
  <si>
    <t>PS_2658</t>
  </si>
  <si>
    <t>PS_2659</t>
  </si>
  <si>
    <t>PS_2660</t>
  </si>
  <si>
    <t>PS_2661</t>
  </si>
  <si>
    <t>PS_2662</t>
  </si>
  <si>
    <t>PS_2663</t>
  </si>
  <si>
    <t>PS_2664</t>
  </si>
  <si>
    <t>PS_2665</t>
  </si>
  <si>
    <t>PS_2666</t>
  </si>
  <si>
    <t>PS_2667</t>
  </si>
  <si>
    <t>PS_2668</t>
  </si>
  <si>
    <t>PS_2669</t>
  </si>
  <si>
    <t>PS_2670</t>
  </si>
  <si>
    <t>PS_2671</t>
  </si>
  <si>
    <t>PS_2672</t>
  </si>
  <si>
    <t>PS_2673</t>
  </si>
  <si>
    <t>PS_2674</t>
  </si>
  <si>
    <t>PS_2675</t>
  </si>
  <si>
    <t>PS_2676</t>
  </si>
  <si>
    <t>PS_2677</t>
  </si>
  <si>
    <t>PS_2678</t>
  </si>
  <si>
    <t>PS_2679</t>
  </si>
  <si>
    <t>PS_2680</t>
  </si>
  <si>
    <t>PS_2681</t>
  </si>
  <si>
    <t>PS_2682</t>
  </si>
  <si>
    <t>PS_2683</t>
  </si>
  <si>
    <t>PS_2684</t>
  </si>
  <si>
    <t>PS_2685</t>
  </si>
  <si>
    <t>PS_2686</t>
  </si>
  <si>
    <t>PS_2687</t>
  </si>
  <si>
    <t>PS_2688</t>
  </si>
  <si>
    <t>PS_2689</t>
  </si>
  <si>
    <t>PS_2690</t>
  </si>
  <si>
    <t>PS_2691</t>
  </si>
  <si>
    <t>PS_2692</t>
  </si>
  <si>
    <t>PS_2693</t>
  </si>
  <si>
    <t>PS_2694</t>
  </si>
  <si>
    <t>PS_2695</t>
  </si>
  <si>
    <t>PS_2696</t>
  </si>
  <si>
    <t xml:space="preserve">IRB approved amendment to stop recruitment before PPE </t>
  </si>
  <si>
    <t>PS_2697</t>
  </si>
  <si>
    <t>Refused</t>
  </si>
  <si>
    <t>Consented to enrollment</t>
  </si>
  <si>
    <t>Not approached due to study overlap</t>
  </si>
  <si>
    <t>Not approached for other reason</t>
  </si>
  <si>
    <t>Not approached because ineligible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</si>
</sst>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 x14ac:knownFonts="1">
    <font>
      <sz val="12"/>
      <color theme="1"/>
      <name val="Calibri"/>
      <family val="2"/>
      <scheme val="minor"/>
    </font>
    <font>
      <sz val="12"/>
      <color theme="1"/>
      <name val="Calibri"/>
      <family val="2"/>
      <scheme val="minor"/>
    </font>
    <font>
      <sz val="12"/>
      <name val="Arial"/>
      <family val="2"/>
    </font>
    <font>
      <sz val="11"/>
      <name val="Arial"/>
      <family val="2"/>
    </font>
    <font>
      <b/>
      <sz val="11"/>
      <name val="Arial"/>
      <family val="2"/>
    </font>
    <font>
      <sz val="9"/>
      <name val="Arial"/>
      <family val="2"/>
    </font>
    <font>
      <b/>
      <u/>
      <sz val="11"/>
      <name val="Arial"/>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2">
    <xf numFmtId="0" fontId="0" fillId="0" borderId="0" xfId="0"/>
    <xf numFmtId="0" fontId="2" fillId="0" borderId="0" xfId="0" applyFont="1" applyFill="1" applyBorder="1" applyAlignment="1">
      <alignment horizontal="left" vertical="center"/>
    </xf>
    <xf numFmtId="14" fontId="2" fillId="0" borderId="0" xfId="0" applyNumberFormat="1" applyFont="1" applyFill="1" applyBorder="1" applyAlignment="1">
      <alignment horizontal="left" vertical="center"/>
    </xf>
    <xf numFmtId="2" fontId="2" fillId="0" borderId="0" xfId="0" applyNumberFormat="1"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wrapText="1"/>
    </xf>
    <xf numFmtId="14" fontId="3" fillId="0" borderId="0" xfId="0" applyNumberFormat="1" applyFont="1" applyFill="1" applyBorder="1" applyAlignment="1">
      <alignment horizontal="left" vertical="center"/>
    </xf>
    <xf numFmtId="0" fontId="4" fillId="0" borderId="0" xfId="0" applyFont="1" applyFill="1" applyBorder="1" applyAlignment="1">
      <alignment horizontal="left" vertical="center"/>
    </xf>
    <xf numFmtId="49"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left" vertical="center"/>
    </xf>
    <xf numFmtId="164" fontId="2" fillId="0" borderId="0" xfId="1" applyNumberFormat="1" applyFont="1" applyFill="1" applyBorder="1" applyAlignment="1">
      <alignment horizontal="left" vertical="center"/>
    </xf>
  </cellXfs>
  <cellStyles count="2">
    <cellStyle name="Normal" xfId="0" builtinId="0"/>
    <cellStyle name="Percent" xfId="1" builtinId="5"/>
  </cellStyles>
  <dxfs count="3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34B28-06CC-374D-8362-27CCDBD9B7A3}">
  <dimension ref="A1:P1222"/>
  <sheetViews>
    <sheetView tabSelected="1" workbookViewId="0">
      <pane ySplit="1" topLeftCell="A2" activePane="bottomLeft" state="frozen"/>
      <selection pane="bottomLeft"/>
    </sheetView>
  </sheetViews>
  <sheetFormatPr baseColWidth="10" defaultRowHeight="16" x14ac:dyDescent="0.2"/>
  <cols>
    <col min="1" max="2" width="10.83203125" style="1"/>
    <col min="3" max="5" width="10.83203125" style="1" customWidth="1"/>
    <col min="6" max="6" width="10.83203125" style="1"/>
    <col min="7" max="7" width="10.83203125" style="1" customWidth="1"/>
    <col min="8" max="8" width="37.6640625" style="1" customWidth="1"/>
    <col min="9" max="9" width="10.83203125" style="1" customWidth="1"/>
    <col min="10" max="15" width="10.83203125" style="1"/>
    <col min="16" max="16" width="41.33203125" style="1" customWidth="1"/>
    <col min="17" max="16384" width="10.83203125" style="1"/>
  </cols>
  <sheetData>
    <row r="1" spans="1:16" s="1" customFormat="1" x14ac:dyDescent="0.2">
      <c r="A1" s="1" t="s">
        <v>2405</v>
      </c>
      <c r="B1" s="1" t="s">
        <v>2406</v>
      </c>
      <c r="C1" s="1" t="s">
        <v>2401</v>
      </c>
      <c r="D1" s="1" t="s">
        <v>2402</v>
      </c>
      <c r="E1" s="1" t="s">
        <v>2403</v>
      </c>
      <c r="F1" s="1" t="s">
        <v>2404</v>
      </c>
      <c r="G1" s="1" t="s">
        <v>2407</v>
      </c>
      <c r="H1" s="1" t="s">
        <v>2408</v>
      </c>
      <c r="I1" s="1" t="s">
        <v>2409</v>
      </c>
      <c r="J1" s="1" t="s">
        <v>2410</v>
      </c>
      <c r="K1" s="1" t="s">
        <v>2411</v>
      </c>
      <c r="L1" s="1" t="s">
        <v>2412</v>
      </c>
    </row>
    <row r="2" spans="1:16" s="1" customFormat="1" x14ac:dyDescent="0.2">
      <c r="A2" s="1" t="s">
        <v>74</v>
      </c>
      <c r="B2" s="1" t="s">
        <v>2</v>
      </c>
      <c r="C2" s="1">
        <v>73</v>
      </c>
      <c r="D2" s="1" t="s">
        <v>10</v>
      </c>
      <c r="E2" s="1" t="s">
        <v>8</v>
      </c>
      <c r="F2" s="1" t="s">
        <v>73</v>
      </c>
      <c r="G2" s="1" t="s">
        <v>3</v>
      </c>
      <c r="H2" s="1" t="s">
        <v>75</v>
      </c>
      <c r="I2" s="1">
        <v>2</v>
      </c>
      <c r="J2" s="1">
        <f t="shared" ref="J2:J65" si="0">COUNTIF(H2,"Patient declined study participation")+COUNTIF(H2,"Patient declined study discussion")</f>
        <v>0</v>
      </c>
      <c r="K2" s="1">
        <v>0</v>
      </c>
      <c r="M2" s="2"/>
      <c r="P2" s="1" t="s">
        <v>3305</v>
      </c>
    </row>
    <row r="3" spans="1:16" s="1" customFormat="1" x14ac:dyDescent="0.2">
      <c r="A3" s="1" t="s">
        <v>93</v>
      </c>
      <c r="B3" s="1" t="s">
        <v>2</v>
      </c>
      <c r="C3" s="1">
        <v>65</v>
      </c>
      <c r="D3" s="1" t="s">
        <v>10</v>
      </c>
      <c r="E3" s="1" t="s">
        <v>8</v>
      </c>
      <c r="F3" s="1" t="s">
        <v>11</v>
      </c>
      <c r="G3" s="1" t="s">
        <v>3</v>
      </c>
      <c r="H3" s="1" t="s">
        <v>75</v>
      </c>
      <c r="I3" s="1">
        <v>2</v>
      </c>
      <c r="J3" s="1">
        <f t="shared" si="0"/>
        <v>0</v>
      </c>
      <c r="K3" s="1">
        <v>0</v>
      </c>
    </row>
    <row r="4" spans="1:16" s="1" customFormat="1" x14ac:dyDescent="0.2">
      <c r="A4" s="1" t="s">
        <v>101</v>
      </c>
      <c r="B4" s="1" t="s">
        <v>2</v>
      </c>
      <c r="C4" s="1">
        <v>71</v>
      </c>
      <c r="D4" s="1" t="s">
        <v>10</v>
      </c>
      <c r="E4" s="1" t="s">
        <v>8</v>
      </c>
      <c r="F4" s="1" t="s">
        <v>11</v>
      </c>
      <c r="G4" s="1" t="s">
        <v>3</v>
      </c>
      <c r="H4" s="1" t="s">
        <v>75</v>
      </c>
      <c r="I4" s="1">
        <v>2</v>
      </c>
      <c r="J4" s="1">
        <f t="shared" si="0"/>
        <v>0</v>
      </c>
      <c r="K4" s="1">
        <v>0</v>
      </c>
    </row>
    <row r="5" spans="1:16" s="1" customFormat="1" x14ac:dyDescent="0.2">
      <c r="A5" s="1" t="s">
        <v>120</v>
      </c>
      <c r="B5" s="1" t="s">
        <v>2</v>
      </c>
      <c r="C5" s="1">
        <v>77</v>
      </c>
      <c r="D5" s="1" t="s">
        <v>5</v>
      </c>
      <c r="E5" s="1" t="s">
        <v>8</v>
      </c>
      <c r="F5" s="1" t="s">
        <v>11</v>
      </c>
      <c r="G5" s="1" t="s">
        <v>3</v>
      </c>
      <c r="H5" s="1" t="s">
        <v>75</v>
      </c>
      <c r="I5" s="1">
        <v>2</v>
      </c>
      <c r="J5" s="1">
        <f t="shared" si="0"/>
        <v>0</v>
      </c>
      <c r="K5" s="1">
        <v>0</v>
      </c>
      <c r="M5" s="2"/>
    </row>
    <row r="6" spans="1:16" s="1" customFormat="1" x14ac:dyDescent="0.2">
      <c r="A6" s="1" t="s">
        <v>137</v>
      </c>
      <c r="B6" s="1" t="s">
        <v>2</v>
      </c>
      <c r="C6" s="1">
        <v>74</v>
      </c>
      <c r="D6" s="1" t="s">
        <v>10</v>
      </c>
      <c r="E6" s="1" t="s">
        <v>8</v>
      </c>
      <c r="F6" s="1" t="s">
        <v>11</v>
      </c>
      <c r="G6" s="1" t="s">
        <v>3</v>
      </c>
      <c r="H6" s="1" t="s">
        <v>75</v>
      </c>
      <c r="I6" s="1">
        <v>2</v>
      </c>
      <c r="J6" s="1">
        <f t="shared" si="0"/>
        <v>0</v>
      </c>
      <c r="K6" s="1">
        <v>0</v>
      </c>
    </row>
    <row r="7" spans="1:16" s="1" customFormat="1" x14ac:dyDescent="0.2">
      <c r="A7" s="1" t="s">
        <v>140</v>
      </c>
      <c r="B7" s="1" t="s">
        <v>2</v>
      </c>
      <c r="C7" s="1">
        <v>65</v>
      </c>
      <c r="D7" s="1" t="s">
        <v>10</v>
      </c>
      <c r="E7" s="1" t="s">
        <v>8</v>
      </c>
      <c r="F7" s="1" t="s">
        <v>11</v>
      </c>
      <c r="G7" s="1" t="s">
        <v>3</v>
      </c>
      <c r="H7" s="1" t="s">
        <v>75</v>
      </c>
      <c r="I7" s="1">
        <v>2</v>
      </c>
      <c r="J7" s="1">
        <f t="shared" si="0"/>
        <v>0</v>
      </c>
      <c r="K7" s="1">
        <v>0</v>
      </c>
    </row>
    <row r="8" spans="1:16" s="1" customFormat="1" x14ac:dyDescent="0.2">
      <c r="A8" s="1" t="s">
        <v>143</v>
      </c>
      <c r="B8" s="1" t="s">
        <v>2</v>
      </c>
      <c r="C8" s="1">
        <v>73</v>
      </c>
      <c r="D8" s="1" t="s">
        <v>10</v>
      </c>
      <c r="E8" s="1" t="s">
        <v>8</v>
      </c>
      <c r="F8" s="1" t="s">
        <v>11</v>
      </c>
      <c r="G8" s="1" t="s">
        <v>3</v>
      </c>
      <c r="H8" s="1" t="s">
        <v>75</v>
      </c>
      <c r="I8" s="1">
        <v>2</v>
      </c>
      <c r="J8" s="1">
        <f t="shared" si="0"/>
        <v>0</v>
      </c>
      <c r="K8" s="1">
        <v>0</v>
      </c>
    </row>
    <row r="9" spans="1:16" s="1" customFormat="1" x14ac:dyDescent="0.2">
      <c r="A9" s="1" t="s">
        <v>149</v>
      </c>
      <c r="B9" s="1" t="s">
        <v>2</v>
      </c>
      <c r="C9" s="1">
        <v>72</v>
      </c>
      <c r="D9" s="1" t="s">
        <v>10</v>
      </c>
      <c r="E9" s="1" t="s">
        <v>8</v>
      </c>
      <c r="F9" s="1" t="s">
        <v>11</v>
      </c>
      <c r="G9" s="1" t="s">
        <v>3</v>
      </c>
      <c r="H9" s="1" t="s">
        <v>75</v>
      </c>
      <c r="I9" s="1">
        <v>2</v>
      </c>
      <c r="J9" s="1">
        <f t="shared" si="0"/>
        <v>0</v>
      </c>
      <c r="K9" s="1">
        <v>0</v>
      </c>
      <c r="M9" s="2"/>
    </row>
    <row r="10" spans="1:16" s="1" customFormat="1" x14ac:dyDescent="0.2">
      <c r="A10" s="1" t="s">
        <v>151</v>
      </c>
      <c r="B10" s="1" t="s">
        <v>2</v>
      </c>
      <c r="C10" s="1">
        <v>77</v>
      </c>
      <c r="D10" s="1" t="s">
        <v>5</v>
      </c>
      <c r="E10" s="1" t="s">
        <v>8</v>
      </c>
      <c r="F10" s="1" t="s">
        <v>11</v>
      </c>
      <c r="G10" s="1" t="s">
        <v>152</v>
      </c>
      <c r="H10" s="1" t="s">
        <v>75</v>
      </c>
      <c r="I10" s="1">
        <v>2</v>
      </c>
      <c r="J10" s="1">
        <f t="shared" si="0"/>
        <v>0</v>
      </c>
      <c r="K10" s="1">
        <v>0</v>
      </c>
      <c r="M10" s="2"/>
    </row>
    <row r="11" spans="1:16" s="1" customFormat="1" x14ac:dyDescent="0.2">
      <c r="A11" s="1" t="s">
        <v>160</v>
      </c>
      <c r="B11" s="1" t="s">
        <v>2</v>
      </c>
      <c r="C11" s="1">
        <v>73</v>
      </c>
      <c r="D11" s="1" t="s">
        <v>5</v>
      </c>
      <c r="E11" s="1" t="s">
        <v>8</v>
      </c>
      <c r="F11" s="1" t="s">
        <v>11</v>
      </c>
      <c r="G11" s="1" t="s">
        <v>161</v>
      </c>
      <c r="H11" s="1" t="s">
        <v>75</v>
      </c>
      <c r="I11" s="1">
        <v>2</v>
      </c>
      <c r="J11" s="1">
        <f t="shared" si="0"/>
        <v>0</v>
      </c>
      <c r="K11" s="1">
        <v>0</v>
      </c>
      <c r="M11" s="2"/>
    </row>
    <row r="12" spans="1:16" s="1" customFormat="1" x14ac:dyDescent="0.2">
      <c r="A12" s="1" t="s">
        <v>178</v>
      </c>
      <c r="B12" s="1" t="s">
        <v>2</v>
      </c>
      <c r="C12" s="1">
        <v>72</v>
      </c>
      <c r="D12" s="1" t="s">
        <v>5</v>
      </c>
      <c r="E12" s="1" t="s">
        <v>8</v>
      </c>
      <c r="F12" s="1" t="s">
        <v>11</v>
      </c>
      <c r="G12" s="1" t="s">
        <v>3</v>
      </c>
      <c r="H12" s="1" t="s">
        <v>75</v>
      </c>
      <c r="I12" s="1">
        <v>2</v>
      </c>
      <c r="J12" s="1">
        <f t="shared" si="0"/>
        <v>0</v>
      </c>
      <c r="K12" s="1">
        <v>0</v>
      </c>
    </row>
    <row r="13" spans="1:16" s="1" customFormat="1" x14ac:dyDescent="0.2">
      <c r="A13" s="1" t="s">
        <v>183</v>
      </c>
      <c r="B13" s="1" t="s">
        <v>2</v>
      </c>
      <c r="C13" s="1">
        <v>64</v>
      </c>
      <c r="D13" s="1" t="s">
        <v>10</v>
      </c>
      <c r="E13" s="1" t="s">
        <v>8</v>
      </c>
      <c r="F13" s="1" t="s">
        <v>11</v>
      </c>
      <c r="G13" s="1" t="s">
        <v>3</v>
      </c>
      <c r="H13" s="1" t="s">
        <v>75</v>
      </c>
      <c r="I13" s="1">
        <v>2</v>
      </c>
      <c r="J13" s="1">
        <f t="shared" si="0"/>
        <v>0</v>
      </c>
      <c r="K13" s="1">
        <v>0</v>
      </c>
    </row>
    <row r="14" spans="1:16" s="1" customFormat="1" x14ac:dyDescent="0.2">
      <c r="A14" s="1" t="s">
        <v>190</v>
      </c>
      <c r="B14" s="1" t="s">
        <v>2</v>
      </c>
      <c r="C14" s="1">
        <v>81</v>
      </c>
      <c r="D14" s="1" t="s">
        <v>5</v>
      </c>
      <c r="E14" s="1" t="s">
        <v>8</v>
      </c>
      <c r="F14" s="1" t="s">
        <v>11</v>
      </c>
      <c r="G14" s="1" t="s">
        <v>3</v>
      </c>
      <c r="H14" s="1" t="s">
        <v>75</v>
      </c>
      <c r="I14" s="1">
        <v>2</v>
      </c>
      <c r="J14" s="1">
        <f t="shared" si="0"/>
        <v>0</v>
      </c>
      <c r="K14" s="1">
        <v>0</v>
      </c>
    </row>
    <row r="15" spans="1:16" s="1" customFormat="1" x14ac:dyDescent="0.2">
      <c r="A15" s="1" t="s">
        <v>191</v>
      </c>
      <c r="B15" s="1" t="s">
        <v>2</v>
      </c>
      <c r="C15" s="1">
        <v>73</v>
      </c>
      <c r="D15" s="1" t="s">
        <v>5</v>
      </c>
      <c r="E15" s="1" t="s">
        <v>8</v>
      </c>
      <c r="F15" s="1" t="s">
        <v>73</v>
      </c>
      <c r="G15" s="1" t="s">
        <v>3</v>
      </c>
      <c r="H15" s="1" t="s">
        <v>75</v>
      </c>
      <c r="I15" s="1">
        <v>2</v>
      </c>
      <c r="J15" s="1">
        <f t="shared" si="0"/>
        <v>0</v>
      </c>
      <c r="K15" s="1">
        <v>0</v>
      </c>
    </row>
    <row r="16" spans="1:16" s="1" customFormat="1" x14ac:dyDescent="0.2">
      <c r="A16" s="1" t="s">
        <v>193</v>
      </c>
      <c r="B16" s="1" t="s">
        <v>2</v>
      </c>
      <c r="C16" s="1">
        <v>74</v>
      </c>
      <c r="D16" s="1" t="s">
        <v>5</v>
      </c>
      <c r="E16" s="1" t="s">
        <v>8</v>
      </c>
      <c r="F16" s="1" t="s">
        <v>11</v>
      </c>
      <c r="G16" s="1" t="s">
        <v>3</v>
      </c>
      <c r="H16" s="1" t="s">
        <v>75</v>
      </c>
      <c r="I16" s="1">
        <v>2</v>
      </c>
      <c r="J16" s="1">
        <f t="shared" si="0"/>
        <v>0</v>
      </c>
      <c r="K16" s="1">
        <v>0</v>
      </c>
    </row>
    <row r="17" spans="1:13" s="1" customFormat="1" x14ac:dyDescent="0.2">
      <c r="A17" s="1" t="s">
        <v>195</v>
      </c>
      <c r="B17" s="1" t="s">
        <v>2</v>
      </c>
      <c r="C17" s="1">
        <v>66</v>
      </c>
      <c r="D17" s="1" t="s">
        <v>10</v>
      </c>
      <c r="E17" s="1" t="s">
        <v>8</v>
      </c>
      <c r="F17" s="1" t="s">
        <v>0</v>
      </c>
      <c r="G17" s="1" t="s">
        <v>3</v>
      </c>
      <c r="H17" s="1" t="s">
        <v>75</v>
      </c>
      <c r="I17" s="1">
        <v>2</v>
      </c>
      <c r="J17" s="1">
        <f t="shared" si="0"/>
        <v>0</v>
      </c>
      <c r="K17" s="1">
        <v>0</v>
      </c>
    </row>
    <row r="18" spans="1:13" s="1" customFormat="1" x14ac:dyDescent="0.2">
      <c r="A18" s="1" t="s">
        <v>204</v>
      </c>
      <c r="B18" s="1" t="s">
        <v>2</v>
      </c>
      <c r="C18" s="1">
        <v>65</v>
      </c>
      <c r="D18" s="1" t="s">
        <v>10</v>
      </c>
      <c r="E18" s="1" t="s">
        <v>8</v>
      </c>
      <c r="F18" s="1" t="s">
        <v>11</v>
      </c>
      <c r="G18" s="1" t="s">
        <v>3</v>
      </c>
      <c r="H18" s="1" t="s">
        <v>75</v>
      </c>
      <c r="I18" s="1">
        <v>2</v>
      </c>
      <c r="J18" s="1">
        <f t="shared" si="0"/>
        <v>0</v>
      </c>
      <c r="K18" s="1">
        <v>0</v>
      </c>
    </row>
    <row r="19" spans="1:13" s="1" customFormat="1" x14ac:dyDescent="0.2">
      <c r="A19" s="1" t="s">
        <v>207</v>
      </c>
      <c r="B19" s="1" t="s">
        <v>2</v>
      </c>
      <c r="C19" s="1">
        <v>81</v>
      </c>
      <c r="D19" s="1" t="s">
        <v>5</v>
      </c>
      <c r="E19" s="1" t="s">
        <v>8</v>
      </c>
      <c r="F19" s="1" t="s">
        <v>11</v>
      </c>
      <c r="G19" s="1" t="s">
        <v>3</v>
      </c>
      <c r="H19" s="1" t="s">
        <v>75</v>
      </c>
      <c r="I19" s="1">
        <v>2</v>
      </c>
      <c r="J19" s="1">
        <f t="shared" si="0"/>
        <v>0</v>
      </c>
      <c r="K19" s="1">
        <v>0</v>
      </c>
    </row>
    <row r="20" spans="1:13" s="1" customFormat="1" x14ac:dyDescent="0.2">
      <c r="A20" s="1" t="s">
        <v>208</v>
      </c>
      <c r="B20" s="1" t="s">
        <v>2</v>
      </c>
      <c r="C20" s="1">
        <v>67</v>
      </c>
      <c r="D20" s="1" t="s">
        <v>10</v>
      </c>
      <c r="E20" s="1" t="s">
        <v>8</v>
      </c>
      <c r="F20" s="1" t="s">
        <v>11</v>
      </c>
      <c r="G20" s="1" t="s">
        <v>3</v>
      </c>
      <c r="H20" s="1" t="s">
        <v>75</v>
      </c>
      <c r="I20" s="1">
        <v>2</v>
      </c>
      <c r="J20" s="1">
        <f t="shared" si="0"/>
        <v>0</v>
      </c>
      <c r="K20" s="1">
        <v>0</v>
      </c>
    </row>
    <row r="21" spans="1:13" s="1" customFormat="1" x14ac:dyDescent="0.2">
      <c r="A21" s="1" t="s">
        <v>220</v>
      </c>
      <c r="B21" s="1" t="s">
        <v>2</v>
      </c>
      <c r="C21" s="1">
        <v>65</v>
      </c>
      <c r="D21" s="1" t="s">
        <v>10</v>
      </c>
      <c r="E21" s="1" t="s">
        <v>8</v>
      </c>
      <c r="F21" s="1" t="s">
        <v>11</v>
      </c>
      <c r="G21" s="1" t="s">
        <v>3</v>
      </c>
      <c r="H21" s="1" t="s">
        <v>75</v>
      </c>
      <c r="I21" s="1">
        <v>2</v>
      </c>
      <c r="J21" s="1">
        <f t="shared" si="0"/>
        <v>0</v>
      </c>
      <c r="K21" s="1">
        <v>0</v>
      </c>
    </row>
    <row r="22" spans="1:13" s="1" customFormat="1" x14ac:dyDescent="0.2">
      <c r="A22" s="1" t="s">
        <v>229</v>
      </c>
      <c r="C22" s="1">
        <v>82</v>
      </c>
      <c r="D22" s="1" t="s">
        <v>10</v>
      </c>
      <c r="E22" s="1" t="s">
        <v>8</v>
      </c>
      <c r="F22" s="1" t="s">
        <v>11</v>
      </c>
      <c r="G22" s="1" t="s">
        <v>3</v>
      </c>
      <c r="H22" s="1" t="s">
        <v>75</v>
      </c>
      <c r="I22" s="1">
        <v>2</v>
      </c>
      <c r="J22" s="1">
        <f t="shared" si="0"/>
        <v>0</v>
      </c>
      <c r="K22" s="1">
        <v>0</v>
      </c>
    </row>
    <row r="23" spans="1:13" s="1" customFormat="1" x14ac:dyDescent="0.2">
      <c r="A23" s="1" t="s">
        <v>230</v>
      </c>
      <c r="C23" s="1">
        <v>72</v>
      </c>
      <c r="D23" s="1" t="s">
        <v>10</v>
      </c>
      <c r="E23" s="1" t="s">
        <v>8</v>
      </c>
      <c r="F23" s="1" t="s">
        <v>11</v>
      </c>
      <c r="G23" s="1" t="s">
        <v>3</v>
      </c>
      <c r="H23" s="1" t="s">
        <v>75</v>
      </c>
      <c r="I23" s="1">
        <v>2</v>
      </c>
      <c r="J23" s="1">
        <f t="shared" si="0"/>
        <v>0</v>
      </c>
      <c r="K23" s="1">
        <v>0</v>
      </c>
    </row>
    <row r="24" spans="1:13" s="1" customFormat="1" x14ac:dyDescent="0.2">
      <c r="A24" s="1" t="s">
        <v>235</v>
      </c>
      <c r="C24" s="1">
        <v>70</v>
      </c>
      <c r="D24" s="1" t="s">
        <v>10</v>
      </c>
      <c r="E24" s="1" t="s">
        <v>8</v>
      </c>
      <c r="F24" s="1" t="s">
        <v>11</v>
      </c>
      <c r="G24" s="1" t="s">
        <v>236</v>
      </c>
      <c r="H24" s="1" t="s">
        <v>75</v>
      </c>
      <c r="I24" s="1">
        <v>2</v>
      </c>
      <c r="J24" s="1">
        <f t="shared" si="0"/>
        <v>0</v>
      </c>
      <c r="K24" s="1">
        <v>0</v>
      </c>
    </row>
    <row r="25" spans="1:13" s="1" customFormat="1" x14ac:dyDescent="0.2">
      <c r="A25" s="1" t="s">
        <v>240</v>
      </c>
      <c r="C25" s="1">
        <v>78</v>
      </c>
      <c r="D25" s="1" t="s">
        <v>10</v>
      </c>
      <c r="E25" s="1" t="s">
        <v>8</v>
      </c>
      <c r="F25" s="1" t="s">
        <v>11</v>
      </c>
      <c r="G25" s="1" t="s">
        <v>3</v>
      </c>
      <c r="H25" s="1" t="s">
        <v>75</v>
      </c>
      <c r="I25" s="1">
        <v>2</v>
      </c>
      <c r="J25" s="1">
        <f t="shared" si="0"/>
        <v>0</v>
      </c>
      <c r="K25" s="1">
        <v>0</v>
      </c>
    </row>
    <row r="26" spans="1:13" s="1" customFormat="1" x14ac:dyDescent="0.2">
      <c r="A26" s="1" t="s">
        <v>247</v>
      </c>
      <c r="C26" s="1">
        <v>77</v>
      </c>
      <c r="D26" s="1" t="s">
        <v>10</v>
      </c>
      <c r="E26" s="1" t="s">
        <v>8</v>
      </c>
      <c r="F26" s="1" t="s">
        <v>11</v>
      </c>
      <c r="G26" s="1" t="s">
        <v>3</v>
      </c>
      <c r="H26" s="1" t="s">
        <v>75</v>
      </c>
      <c r="I26" s="1">
        <v>2</v>
      </c>
      <c r="J26" s="1">
        <f t="shared" si="0"/>
        <v>0</v>
      </c>
      <c r="K26" s="1">
        <v>0</v>
      </c>
    </row>
    <row r="27" spans="1:13" s="1" customFormat="1" x14ac:dyDescent="0.2">
      <c r="A27" s="1" t="s">
        <v>276</v>
      </c>
      <c r="C27" s="1">
        <v>77</v>
      </c>
      <c r="D27" s="1" t="s">
        <v>5</v>
      </c>
      <c r="E27" s="1" t="s">
        <v>8</v>
      </c>
      <c r="F27" s="1" t="s">
        <v>11</v>
      </c>
      <c r="G27" s="1" t="s">
        <v>3</v>
      </c>
      <c r="H27" s="1" t="s">
        <v>75</v>
      </c>
      <c r="I27" s="1">
        <v>2</v>
      </c>
      <c r="J27" s="1">
        <f t="shared" si="0"/>
        <v>0</v>
      </c>
      <c r="K27" s="1">
        <v>0</v>
      </c>
      <c r="M27" s="2"/>
    </row>
    <row r="28" spans="1:13" s="1" customFormat="1" x14ac:dyDescent="0.2">
      <c r="A28" s="1" t="s">
        <v>286</v>
      </c>
      <c r="C28" s="1">
        <v>70</v>
      </c>
      <c r="D28" s="1" t="s">
        <v>5</v>
      </c>
      <c r="E28" s="1" t="s">
        <v>8</v>
      </c>
      <c r="F28" s="1" t="s">
        <v>11</v>
      </c>
      <c r="G28" s="1" t="s">
        <v>3</v>
      </c>
      <c r="H28" s="1" t="s">
        <v>75</v>
      </c>
      <c r="I28" s="1">
        <v>2</v>
      </c>
      <c r="J28" s="1">
        <f t="shared" si="0"/>
        <v>0</v>
      </c>
      <c r="K28" s="1">
        <v>0</v>
      </c>
      <c r="M28" s="2"/>
    </row>
    <row r="29" spans="1:13" s="1" customFormat="1" x14ac:dyDescent="0.2">
      <c r="A29" s="1" t="s">
        <v>288</v>
      </c>
      <c r="C29" s="1">
        <v>76</v>
      </c>
      <c r="D29" s="1" t="s">
        <v>10</v>
      </c>
      <c r="E29" s="1" t="s">
        <v>8</v>
      </c>
      <c r="F29" s="1" t="s">
        <v>11</v>
      </c>
      <c r="G29" s="1" t="s">
        <v>3</v>
      </c>
      <c r="H29" s="1" t="s">
        <v>75</v>
      </c>
      <c r="I29" s="1">
        <v>2</v>
      </c>
      <c r="J29" s="1">
        <f t="shared" si="0"/>
        <v>0</v>
      </c>
      <c r="K29" s="1">
        <v>0</v>
      </c>
    </row>
    <row r="30" spans="1:13" s="1" customFormat="1" x14ac:dyDescent="0.2">
      <c r="A30" s="1" t="s">
        <v>303</v>
      </c>
      <c r="C30" s="1">
        <v>76</v>
      </c>
      <c r="D30" s="1" t="s">
        <v>5</v>
      </c>
      <c r="E30" s="1" t="s">
        <v>8</v>
      </c>
      <c r="F30" s="1" t="s">
        <v>11</v>
      </c>
      <c r="G30" s="1" t="s">
        <v>3</v>
      </c>
      <c r="H30" s="1" t="s">
        <v>75</v>
      </c>
      <c r="I30" s="1">
        <v>2</v>
      </c>
      <c r="J30" s="1">
        <f t="shared" si="0"/>
        <v>0</v>
      </c>
      <c r="K30" s="1">
        <v>0</v>
      </c>
    </row>
    <row r="31" spans="1:13" s="1" customFormat="1" x14ac:dyDescent="0.2">
      <c r="A31" s="1" t="s">
        <v>362</v>
      </c>
      <c r="C31" s="1">
        <v>73</v>
      </c>
      <c r="D31" s="1" t="s">
        <v>5</v>
      </c>
      <c r="E31" s="1" t="s">
        <v>8</v>
      </c>
      <c r="F31" s="1" t="s">
        <v>11</v>
      </c>
      <c r="G31" s="1" t="s">
        <v>3</v>
      </c>
      <c r="H31" s="1" t="s">
        <v>75</v>
      </c>
      <c r="I31" s="1">
        <v>2</v>
      </c>
      <c r="J31" s="1">
        <f t="shared" si="0"/>
        <v>0</v>
      </c>
      <c r="K31" s="1">
        <v>0</v>
      </c>
      <c r="M31" s="2"/>
    </row>
    <row r="32" spans="1:13" s="1" customFormat="1" x14ac:dyDescent="0.2">
      <c r="A32" s="1" t="s">
        <v>375</v>
      </c>
      <c r="C32" s="1">
        <v>81</v>
      </c>
      <c r="D32" s="1" t="s">
        <v>10</v>
      </c>
      <c r="E32" s="1" t="s">
        <v>8</v>
      </c>
      <c r="F32" s="1" t="s">
        <v>11</v>
      </c>
      <c r="G32" s="1" t="s">
        <v>3</v>
      </c>
      <c r="H32" s="1" t="s">
        <v>75</v>
      </c>
      <c r="I32" s="1">
        <v>2</v>
      </c>
      <c r="J32" s="1">
        <f t="shared" si="0"/>
        <v>0</v>
      </c>
      <c r="K32" s="1">
        <v>0</v>
      </c>
    </row>
    <row r="33" spans="1:13" s="1" customFormat="1" x14ac:dyDescent="0.2">
      <c r="A33" s="1" t="s">
        <v>377</v>
      </c>
      <c r="C33" s="1">
        <v>73</v>
      </c>
      <c r="D33" s="1" t="s">
        <v>10</v>
      </c>
      <c r="E33" s="1" t="s">
        <v>8</v>
      </c>
      <c r="F33" s="1" t="s">
        <v>11</v>
      </c>
      <c r="G33" s="1" t="s">
        <v>3</v>
      </c>
      <c r="H33" s="1" t="s">
        <v>75</v>
      </c>
      <c r="I33" s="1">
        <v>2</v>
      </c>
      <c r="J33" s="1">
        <f t="shared" si="0"/>
        <v>0</v>
      </c>
      <c r="K33" s="1">
        <v>0</v>
      </c>
    </row>
    <row r="34" spans="1:13" s="1" customFormat="1" x14ac:dyDescent="0.2">
      <c r="A34" s="1" t="s">
        <v>386</v>
      </c>
      <c r="C34" s="1">
        <v>71</v>
      </c>
      <c r="D34" s="1" t="s">
        <v>10</v>
      </c>
      <c r="E34" s="1" t="s">
        <v>8</v>
      </c>
      <c r="F34" s="1" t="s">
        <v>11</v>
      </c>
      <c r="G34" s="1" t="s">
        <v>3</v>
      </c>
      <c r="H34" s="1" t="s">
        <v>75</v>
      </c>
      <c r="I34" s="1">
        <v>2</v>
      </c>
      <c r="J34" s="1">
        <f t="shared" si="0"/>
        <v>0</v>
      </c>
      <c r="K34" s="1">
        <v>0</v>
      </c>
    </row>
    <row r="35" spans="1:13" s="1" customFormat="1" x14ac:dyDescent="0.2">
      <c r="A35" s="1" t="s">
        <v>396</v>
      </c>
      <c r="C35" s="1">
        <v>61</v>
      </c>
      <c r="D35" s="1" t="s">
        <v>10</v>
      </c>
      <c r="E35" s="1" t="s">
        <v>0</v>
      </c>
      <c r="F35" s="1" t="s">
        <v>11</v>
      </c>
      <c r="G35" s="1" t="s">
        <v>3</v>
      </c>
      <c r="H35" s="1" t="s">
        <v>75</v>
      </c>
      <c r="I35" s="1">
        <v>2</v>
      </c>
      <c r="J35" s="1">
        <f t="shared" si="0"/>
        <v>0</v>
      </c>
      <c r="K35" s="1">
        <v>0</v>
      </c>
    </row>
    <row r="36" spans="1:13" s="1" customFormat="1" x14ac:dyDescent="0.2">
      <c r="A36" s="1" t="s">
        <v>413</v>
      </c>
      <c r="C36" s="1">
        <v>77</v>
      </c>
      <c r="D36" s="1" t="s">
        <v>10</v>
      </c>
      <c r="E36" s="1" t="s">
        <v>8</v>
      </c>
      <c r="F36" s="1" t="s">
        <v>11</v>
      </c>
      <c r="G36" s="1" t="s">
        <v>3</v>
      </c>
      <c r="H36" s="1" t="s">
        <v>75</v>
      </c>
      <c r="I36" s="1">
        <v>2</v>
      </c>
      <c r="J36" s="1">
        <f t="shared" si="0"/>
        <v>0</v>
      </c>
      <c r="K36" s="1">
        <v>0</v>
      </c>
    </row>
    <row r="37" spans="1:13" s="1" customFormat="1" x14ac:dyDescent="0.2">
      <c r="A37" s="1" t="s">
        <v>431</v>
      </c>
      <c r="C37" s="1">
        <v>73</v>
      </c>
      <c r="D37" s="1" t="s">
        <v>10</v>
      </c>
      <c r="E37" s="1" t="s">
        <v>8</v>
      </c>
      <c r="F37" s="1" t="s">
        <v>11</v>
      </c>
      <c r="G37" s="1" t="s">
        <v>3</v>
      </c>
      <c r="H37" s="1" t="s">
        <v>75</v>
      </c>
      <c r="I37" s="1">
        <v>2</v>
      </c>
      <c r="J37" s="1">
        <f t="shared" si="0"/>
        <v>0</v>
      </c>
      <c r="K37" s="1">
        <v>0</v>
      </c>
    </row>
    <row r="38" spans="1:13" s="1" customFormat="1" x14ac:dyDescent="0.2">
      <c r="A38" s="1" t="s">
        <v>439</v>
      </c>
      <c r="C38" s="1">
        <v>73</v>
      </c>
      <c r="D38" s="1" t="s">
        <v>10</v>
      </c>
      <c r="E38" s="1" t="s">
        <v>8</v>
      </c>
      <c r="F38" s="1" t="s">
        <v>11</v>
      </c>
      <c r="G38" s="1" t="s">
        <v>3</v>
      </c>
      <c r="H38" s="1" t="s">
        <v>75</v>
      </c>
      <c r="I38" s="1">
        <v>2</v>
      </c>
      <c r="J38" s="1">
        <f t="shared" si="0"/>
        <v>0</v>
      </c>
      <c r="K38" s="1">
        <v>0</v>
      </c>
    </row>
    <row r="39" spans="1:13" s="1" customFormat="1" x14ac:dyDescent="0.2">
      <c r="A39" s="1" t="s">
        <v>454</v>
      </c>
      <c r="C39" s="1">
        <v>76</v>
      </c>
      <c r="D39" s="1" t="s">
        <v>10</v>
      </c>
      <c r="E39" s="1" t="s">
        <v>8</v>
      </c>
      <c r="F39" s="1" t="s">
        <v>11</v>
      </c>
      <c r="G39" s="1" t="s">
        <v>3</v>
      </c>
      <c r="H39" s="1" t="s">
        <v>75</v>
      </c>
      <c r="I39" s="1">
        <v>2</v>
      </c>
      <c r="J39" s="1">
        <f t="shared" si="0"/>
        <v>0</v>
      </c>
      <c r="K39" s="1">
        <v>0</v>
      </c>
    </row>
    <row r="40" spans="1:13" s="1" customFormat="1" x14ac:dyDescent="0.2">
      <c r="A40" s="1" t="s">
        <v>455</v>
      </c>
      <c r="C40" s="1">
        <v>75</v>
      </c>
      <c r="D40" s="1" t="s">
        <v>10</v>
      </c>
      <c r="E40" s="1" t="s">
        <v>8</v>
      </c>
      <c r="F40" s="1" t="s">
        <v>11</v>
      </c>
      <c r="G40" s="1" t="s">
        <v>3</v>
      </c>
      <c r="H40" s="1" t="s">
        <v>75</v>
      </c>
      <c r="I40" s="1">
        <v>2</v>
      </c>
      <c r="J40" s="1">
        <f t="shared" si="0"/>
        <v>0</v>
      </c>
      <c r="K40" s="1">
        <v>0</v>
      </c>
      <c r="M40" s="2"/>
    </row>
    <row r="41" spans="1:13" s="1" customFormat="1" x14ac:dyDescent="0.2">
      <c r="A41" s="1" t="s">
        <v>467</v>
      </c>
      <c r="C41" s="1">
        <v>74</v>
      </c>
      <c r="D41" s="1" t="s">
        <v>10</v>
      </c>
      <c r="E41" s="1" t="s">
        <v>8</v>
      </c>
      <c r="F41" s="1" t="s">
        <v>11</v>
      </c>
      <c r="G41" s="1" t="s">
        <v>3</v>
      </c>
      <c r="H41" s="1" t="s">
        <v>75</v>
      </c>
      <c r="I41" s="1">
        <v>2</v>
      </c>
      <c r="J41" s="1">
        <f t="shared" si="0"/>
        <v>0</v>
      </c>
      <c r="K41" s="1">
        <v>0</v>
      </c>
    </row>
    <row r="42" spans="1:13" s="1" customFormat="1" x14ac:dyDescent="0.2">
      <c r="A42" s="1" t="s">
        <v>475</v>
      </c>
      <c r="C42" s="1">
        <v>68</v>
      </c>
      <c r="D42" s="1" t="s">
        <v>10</v>
      </c>
      <c r="E42" s="1" t="s">
        <v>8</v>
      </c>
      <c r="F42" s="1" t="s">
        <v>11</v>
      </c>
      <c r="G42" s="1" t="s">
        <v>3</v>
      </c>
      <c r="H42" s="1" t="s">
        <v>75</v>
      </c>
      <c r="I42" s="1">
        <v>2</v>
      </c>
      <c r="J42" s="1">
        <f t="shared" si="0"/>
        <v>0</v>
      </c>
      <c r="K42" s="1">
        <v>0</v>
      </c>
    </row>
    <row r="43" spans="1:13" s="1" customFormat="1" x14ac:dyDescent="0.2">
      <c r="A43" s="1" t="s">
        <v>549</v>
      </c>
      <c r="C43" s="1">
        <f>2017-1947</f>
        <v>70</v>
      </c>
      <c r="D43" s="1" t="s">
        <v>10</v>
      </c>
      <c r="E43" s="1" t="s">
        <v>8</v>
      </c>
      <c r="F43" s="1" t="s">
        <v>11</v>
      </c>
      <c r="G43" s="1" t="s">
        <v>3</v>
      </c>
      <c r="H43" s="1" t="s">
        <v>75</v>
      </c>
      <c r="I43" s="1">
        <v>2</v>
      </c>
      <c r="J43" s="1">
        <f t="shared" si="0"/>
        <v>0</v>
      </c>
      <c r="K43" s="1">
        <v>0</v>
      </c>
    </row>
    <row r="44" spans="1:13" s="1" customFormat="1" x14ac:dyDescent="0.2">
      <c r="A44" s="1" t="s">
        <v>561</v>
      </c>
      <c r="C44" s="1">
        <f>2017-1941</f>
        <v>76</v>
      </c>
      <c r="D44" s="1" t="s">
        <v>10</v>
      </c>
      <c r="E44" s="1" t="s">
        <v>8</v>
      </c>
      <c r="F44" s="1" t="s">
        <v>11</v>
      </c>
      <c r="G44" s="1" t="s">
        <v>3</v>
      </c>
      <c r="H44" s="1" t="s">
        <v>75</v>
      </c>
      <c r="I44" s="1">
        <v>2</v>
      </c>
      <c r="J44" s="1">
        <f t="shared" si="0"/>
        <v>0</v>
      </c>
      <c r="K44" s="1">
        <v>0</v>
      </c>
    </row>
    <row r="45" spans="1:13" s="1" customFormat="1" x14ac:dyDescent="0.2">
      <c r="A45" s="1" t="s">
        <v>578</v>
      </c>
      <c r="C45" s="1">
        <f>2017-1951</f>
        <v>66</v>
      </c>
      <c r="D45" s="1" t="s">
        <v>10</v>
      </c>
      <c r="E45" s="1" t="s">
        <v>8</v>
      </c>
      <c r="F45" s="1" t="s">
        <v>11</v>
      </c>
      <c r="G45" s="1" t="s">
        <v>3</v>
      </c>
      <c r="H45" s="1" t="s">
        <v>75</v>
      </c>
      <c r="I45" s="1">
        <v>2</v>
      </c>
      <c r="J45" s="1">
        <f t="shared" si="0"/>
        <v>0</v>
      </c>
      <c r="K45" s="1">
        <v>0</v>
      </c>
      <c r="M45" s="2"/>
    </row>
    <row r="46" spans="1:13" s="1" customFormat="1" x14ac:dyDescent="0.2">
      <c r="A46" s="1" t="s">
        <v>583</v>
      </c>
      <c r="C46" s="1">
        <f>2017-1943</f>
        <v>74</v>
      </c>
      <c r="D46" s="1" t="s">
        <v>5</v>
      </c>
      <c r="E46" s="1" t="s">
        <v>8</v>
      </c>
      <c r="F46" s="1" t="s">
        <v>11</v>
      </c>
      <c r="G46" s="1" t="s">
        <v>3</v>
      </c>
      <c r="H46" s="1" t="s">
        <v>75</v>
      </c>
      <c r="I46" s="1">
        <v>2</v>
      </c>
      <c r="J46" s="1">
        <f t="shared" si="0"/>
        <v>0</v>
      </c>
      <c r="K46" s="1">
        <v>0</v>
      </c>
      <c r="M46" s="2"/>
    </row>
    <row r="47" spans="1:13" s="1" customFormat="1" x14ac:dyDescent="0.2">
      <c r="A47" s="1" t="s">
        <v>616</v>
      </c>
      <c r="C47" s="1">
        <v>73</v>
      </c>
      <c r="D47" s="1" t="s">
        <v>5</v>
      </c>
      <c r="E47" s="1" t="s">
        <v>8</v>
      </c>
      <c r="F47" s="1" t="s">
        <v>11</v>
      </c>
      <c r="G47" s="1" t="s">
        <v>3</v>
      </c>
      <c r="H47" s="1" t="s">
        <v>75</v>
      </c>
      <c r="I47" s="1">
        <v>2</v>
      </c>
      <c r="J47" s="1">
        <f t="shared" si="0"/>
        <v>0</v>
      </c>
      <c r="K47" s="1">
        <v>0</v>
      </c>
    </row>
    <row r="48" spans="1:13" s="1" customFormat="1" x14ac:dyDescent="0.2">
      <c r="A48" s="1" t="s">
        <v>625</v>
      </c>
      <c r="C48" s="1">
        <f>2018-1936</f>
        <v>82</v>
      </c>
      <c r="D48" s="1" t="s">
        <v>10</v>
      </c>
      <c r="E48" s="1" t="s">
        <v>8</v>
      </c>
      <c r="F48" s="1" t="s">
        <v>11</v>
      </c>
      <c r="G48" s="1" t="s">
        <v>3</v>
      </c>
      <c r="H48" s="1" t="s">
        <v>75</v>
      </c>
      <c r="I48" s="1">
        <v>2</v>
      </c>
      <c r="J48" s="1">
        <f t="shared" si="0"/>
        <v>0</v>
      </c>
      <c r="K48" s="1">
        <v>0</v>
      </c>
    </row>
    <row r="49" spans="1:13" s="1" customFormat="1" x14ac:dyDescent="0.2">
      <c r="A49" s="1" t="s">
        <v>626</v>
      </c>
      <c r="C49" s="1">
        <v>74</v>
      </c>
      <c r="D49" s="1" t="s">
        <v>10</v>
      </c>
      <c r="E49" s="1" t="s">
        <v>8</v>
      </c>
      <c r="F49" s="1" t="s">
        <v>11</v>
      </c>
      <c r="G49" s="1" t="s">
        <v>3</v>
      </c>
      <c r="H49" s="1" t="s">
        <v>75</v>
      </c>
      <c r="I49" s="1">
        <v>2</v>
      </c>
      <c r="J49" s="1">
        <f t="shared" si="0"/>
        <v>0</v>
      </c>
      <c r="K49" s="1">
        <v>0</v>
      </c>
      <c r="M49" s="2"/>
    </row>
    <row r="50" spans="1:13" s="1" customFormat="1" x14ac:dyDescent="0.2">
      <c r="A50" s="3" t="s">
        <v>680</v>
      </c>
      <c r="C50" s="1">
        <v>62</v>
      </c>
      <c r="D50" s="1" t="s">
        <v>10</v>
      </c>
      <c r="E50" s="1" t="s">
        <v>8</v>
      </c>
      <c r="F50" s="1" t="s">
        <v>11</v>
      </c>
      <c r="G50" s="1" t="s">
        <v>3</v>
      </c>
      <c r="H50" s="1" t="s">
        <v>75</v>
      </c>
      <c r="I50" s="1">
        <v>2</v>
      </c>
      <c r="J50" s="1">
        <f t="shared" si="0"/>
        <v>0</v>
      </c>
      <c r="K50" s="1">
        <v>0</v>
      </c>
    </row>
    <row r="51" spans="1:13" s="1" customFormat="1" x14ac:dyDescent="0.2">
      <c r="A51" s="3" t="s">
        <v>689</v>
      </c>
      <c r="C51" s="1">
        <v>73</v>
      </c>
      <c r="D51" s="1" t="s">
        <v>10</v>
      </c>
      <c r="E51" s="1" t="s">
        <v>8</v>
      </c>
      <c r="F51" s="1" t="s">
        <v>11</v>
      </c>
      <c r="G51" s="1" t="s">
        <v>3</v>
      </c>
      <c r="H51" s="1" t="s">
        <v>75</v>
      </c>
      <c r="I51" s="1">
        <v>2</v>
      </c>
      <c r="J51" s="1">
        <f t="shared" si="0"/>
        <v>0</v>
      </c>
      <c r="K51" s="1">
        <v>0</v>
      </c>
    </row>
    <row r="52" spans="1:13" s="1" customFormat="1" x14ac:dyDescent="0.2">
      <c r="A52" s="3" t="s">
        <v>693</v>
      </c>
      <c r="C52" s="1">
        <v>80</v>
      </c>
      <c r="D52" s="1" t="s">
        <v>10</v>
      </c>
      <c r="E52" s="1" t="s">
        <v>8</v>
      </c>
      <c r="F52" s="1" t="s">
        <v>11</v>
      </c>
      <c r="G52" s="1" t="s">
        <v>3</v>
      </c>
      <c r="H52" s="1" t="s">
        <v>75</v>
      </c>
      <c r="I52" s="1">
        <v>2</v>
      </c>
      <c r="J52" s="1">
        <f t="shared" si="0"/>
        <v>0</v>
      </c>
      <c r="K52" s="1">
        <v>0</v>
      </c>
    </row>
    <row r="53" spans="1:13" s="1" customFormat="1" x14ac:dyDescent="0.2">
      <c r="A53" s="3" t="s">
        <v>694</v>
      </c>
      <c r="C53" s="1">
        <v>84</v>
      </c>
      <c r="D53" s="1" t="s">
        <v>10</v>
      </c>
      <c r="E53" s="1" t="s">
        <v>8</v>
      </c>
      <c r="F53" s="1" t="s">
        <v>11</v>
      </c>
      <c r="G53" s="1" t="s">
        <v>3</v>
      </c>
      <c r="H53" s="1" t="s">
        <v>75</v>
      </c>
      <c r="I53" s="1">
        <v>2</v>
      </c>
      <c r="J53" s="1">
        <f t="shared" si="0"/>
        <v>0</v>
      </c>
      <c r="K53" s="1">
        <v>0</v>
      </c>
    </row>
    <row r="54" spans="1:13" s="1" customFormat="1" x14ac:dyDescent="0.2">
      <c r="A54" s="3" t="s">
        <v>708</v>
      </c>
      <c r="C54" s="1">
        <v>79</v>
      </c>
      <c r="D54" s="1" t="s">
        <v>5</v>
      </c>
      <c r="E54" s="1" t="s">
        <v>8</v>
      </c>
      <c r="F54" s="1" t="s">
        <v>620</v>
      </c>
      <c r="G54" s="1" t="s">
        <v>3</v>
      </c>
      <c r="H54" s="1" t="s">
        <v>75</v>
      </c>
      <c r="I54" s="1">
        <v>2</v>
      </c>
      <c r="J54" s="1">
        <f t="shared" si="0"/>
        <v>0</v>
      </c>
      <c r="K54" s="1">
        <v>0</v>
      </c>
      <c r="M54" s="2"/>
    </row>
    <row r="55" spans="1:13" s="1" customFormat="1" x14ac:dyDescent="0.2">
      <c r="A55" s="3" t="s">
        <v>750</v>
      </c>
      <c r="C55" s="1">
        <v>78</v>
      </c>
      <c r="D55" s="1" t="s">
        <v>10</v>
      </c>
      <c r="E55" s="1" t="s">
        <v>8</v>
      </c>
      <c r="F55" s="1" t="s">
        <v>11</v>
      </c>
      <c r="G55" s="1" t="s">
        <v>3</v>
      </c>
      <c r="H55" s="1" t="s">
        <v>75</v>
      </c>
      <c r="I55" s="1">
        <v>2</v>
      </c>
      <c r="J55" s="1">
        <f t="shared" si="0"/>
        <v>0</v>
      </c>
      <c r="K55" s="1">
        <v>0</v>
      </c>
    </row>
    <row r="56" spans="1:13" s="1" customFormat="1" x14ac:dyDescent="0.2">
      <c r="A56" s="3" t="s">
        <v>752</v>
      </c>
      <c r="C56" s="1">
        <v>71</v>
      </c>
      <c r="D56" s="1" t="s">
        <v>5</v>
      </c>
      <c r="E56" s="1" t="s">
        <v>8</v>
      </c>
      <c r="F56" s="1" t="s">
        <v>11</v>
      </c>
      <c r="G56" s="1" t="s">
        <v>3</v>
      </c>
      <c r="H56" s="1" t="s">
        <v>75</v>
      </c>
      <c r="I56" s="1">
        <v>2</v>
      </c>
      <c r="J56" s="1">
        <f t="shared" si="0"/>
        <v>0</v>
      </c>
      <c r="K56" s="1">
        <v>0</v>
      </c>
    </row>
    <row r="57" spans="1:13" s="1" customFormat="1" x14ac:dyDescent="0.2">
      <c r="A57" s="3" t="s">
        <v>760</v>
      </c>
      <c r="C57" s="1">
        <f>2018-1952</f>
        <v>66</v>
      </c>
      <c r="D57" s="1" t="s">
        <v>5</v>
      </c>
      <c r="E57" s="1" t="s">
        <v>8</v>
      </c>
      <c r="F57" s="1" t="s">
        <v>11</v>
      </c>
      <c r="G57" s="1" t="s">
        <v>3</v>
      </c>
      <c r="H57" s="1" t="s">
        <v>75</v>
      </c>
      <c r="I57" s="1">
        <v>2</v>
      </c>
      <c r="J57" s="1">
        <f t="shared" si="0"/>
        <v>0</v>
      </c>
      <c r="K57" s="1">
        <v>0</v>
      </c>
      <c r="M57" s="2"/>
    </row>
    <row r="58" spans="1:13" s="1" customFormat="1" x14ac:dyDescent="0.2">
      <c r="A58" s="3" t="s">
        <v>761</v>
      </c>
      <c r="C58" s="1">
        <v>64</v>
      </c>
      <c r="D58" s="1" t="s">
        <v>10</v>
      </c>
      <c r="E58" s="1" t="s">
        <v>8</v>
      </c>
      <c r="F58" s="1" t="s">
        <v>11</v>
      </c>
      <c r="G58" s="1" t="s">
        <v>3</v>
      </c>
      <c r="H58" s="1" t="s">
        <v>75</v>
      </c>
      <c r="I58" s="1">
        <v>2</v>
      </c>
      <c r="J58" s="1">
        <f t="shared" si="0"/>
        <v>0</v>
      </c>
      <c r="K58" s="1">
        <v>0</v>
      </c>
    </row>
    <row r="59" spans="1:13" s="1" customFormat="1" x14ac:dyDescent="0.2">
      <c r="A59" s="1" t="s">
        <v>774</v>
      </c>
      <c r="C59" s="1">
        <v>64</v>
      </c>
      <c r="D59" s="1" t="s">
        <v>5</v>
      </c>
      <c r="E59" s="1" t="s">
        <v>8</v>
      </c>
      <c r="F59" s="1" t="s">
        <v>11</v>
      </c>
      <c r="G59" s="1" t="s">
        <v>3</v>
      </c>
      <c r="H59" s="1" t="s">
        <v>75</v>
      </c>
      <c r="I59" s="1">
        <v>2</v>
      </c>
      <c r="J59" s="1">
        <f t="shared" si="0"/>
        <v>0</v>
      </c>
      <c r="K59" s="1">
        <v>0</v>
      </c>
    </row>
    <row r="60" spans="1:13" s="1" customFormat="1" x14ac:dyDescent="0.2">
      <c r="A60" s="1" t="s">
        <v>776</v>
      </c>
      <c r="C60" s="1">
        <v>65</v>
      </c>
      <c r="D60" s="1" t="s">
        <v>10</v>
      </c>
      <c r="E60" s="1" t="s">
        <v>8</v>
      </c>
      <c r="F60" s="1" t="s">
        <v>11</v>
      </c>
      <c r="G60" s="1" t="s">
        <v>3</v>
      </c>
      <c r="H60" s="1" t="s">
        <v>75</v>
      </c>
      <c r="I60" s="1">
        <v>2</v>
      </c>
      <c r="J60" s="1">
        <f t="shared" si="0"/>
        <v>0</v>
      </c>
      <c r="K60" s="1">
        <v>0</v>
      </c>
      <c r="M60" s="2"/>
    </row>
    <row r="61" spans="1:13" s="1" customFormat="1" x14ac:dyDescent="0.2">
      <c r="A61" s="1" t="s">
        <v>777</v>
      </c>
      <c r="C61" s="1">
        <v>66</v>
      </c>
      <c r="D61" s="1" t="s">
        <v>5</v>
      </c>
      <c r="E61" s="1" t="s">
        <v>8</v>
      </c>
      <c r="F61" s="1" t="s">
        <v>11</v>
      </c>
      <c r="G61" s="1" t="s">
        <v>3</v>
      </c>
      <c r="H61" s="1" t="s">
        <v>75</v>
      </c>
      <c r="I61" s="1">
        <v>2</v>
      </c>
      <c r="J61" s="1">
        <f t="shared" si="0"/>
        <v>0</v>
      </c>
      <c r="K61" s="1">
        <v>0</v>
      </c>
      <c r="M61" s="2"/>
    </row>
    <row r="62" spans="1:13" s="1" customFormat="1" x14ac:dyDescent="0.2">
      <c r="A62" s="1" t="s">
        <v>779</v>
      </c>
      <c r="C62" s="1">
        <f>2018-1933</f>
        <v>85</v>
      </c>
      <c r="D62" s="1" t="s">
        <v>10</v>
      </c>
      <c r="E62" s="1" t="s">
        <v>8</v>
      </c>
      <c r="F62" s="1" t="s">
        <v>11</v>
      </c>
      <c r="G62" s="1" t="s">
        <v>3</v>
      </c>
      <c r="H62" s="1" t="s">
        <v>75</v>
      </c>
      <c r="I62" s="1">
        <v>2</v>
      </c>
      <c r="J62" s="1">
        <f t="shared" si="0"/>
        <v>0</v>
      </c>
      <c r="K62" s="1">
        <v>0</v>
      </c>
      <c r="M62" s="2"/>
    </row>
    <row r="63" spans="1:13" s="1" customFormat="1" x14ac:dyDescent="0.2">
      <c r="A63" s="1" t="s">
        <v>781</v>
      </c>
      <c r="C63" s="1">
        <f>2018-1933</f>
        <v>85</v>
      </c>
      <c r="D63" s="1" t="s">
        <v>10</v>
      </c>
      <c r="E63" s="1" t="s">
        <v>8</v>
      </c>
      <c r="F63" s="1" t="s">
        <v>11</v>
      </c>
      <c r="G63" s="1" t="s">
        <v>3</v>
      </c>
      <c r="H63" s="1" t="s">
        <v>75</v>
      </c>
      <c r="I63" s="1">
        <v>2</v>
      </c>
      <c r="J63" s="1">
        <f t="shared" si="0"/>
        <v>0</v>
      </c>
      <c r="K63" s="1">
        <v>0</v>
      </c>
    </row>
    <row r="64" spans="1:13" s="1" customFormat="1" x14ac:dyDescent="0.2">
      <c r="A64" s="1" t="s">
        <v>789</v>
      </c>
      <c r="C64" s="1">
        <v>71</v>
      </c>
      <c r="D64" s="1" t="s">
        <v>10</v>
      </c>
      <c r="E64" s="1" t="s">
        <v>8</v>
      </c>
      <c r="F64" s="1" t="s">
        <v>11</v>
      </c>
      <c r="G64" s="1" t="s">
        <v>3</v>
      </c>
      <c r="H64" s="1" t="s">
        <v>75</v>
      </c>
      <c r="I64" s="1">
        <v>2</v>
      </c>
      <c r="J64" s="1">
        <f t="shared" si="0"/>
        <v>0</v>
      </c>
      <c r="K64" s="1">
        <v>0</v>
      </c>
    </row>
    <row r="65" spans="1:13" s="1" customFormat="1" x14ac:dyDescent="0.2">
      <c r="A65" s="1" t="s">
        <v>803</v>
      </c>
      <c r="C65" s="1">
        <v>73</v>
      </c>
      <c r="D65" s="1" t="s">
        <v>10</v>
      </c>
      <c r="E65" s="1" t="s">
        <v>3</v>
      </c>
      <c r="F65" s="1" t="s">
        <v>44</v>
      </c>
      <c r="G65" s="1" t="s">
        <v>3</v>
      </c>
      <c r="H65" s="1" t="s">
        <v>75</v>
      </c>
      <c r="I65" s="1">
        <v>2</v>
      </c>
      <c r="J65" s="1">
        <f t="shared" si="0"/>
        <v>0</v>
      </c>
      <c r="K65" s="1">
        <v>0</v>
      </c>
    </row>
    <row r="66" spans="1:13" s="1" customFormat="1" x14ac:dyDescent="0.2">
      <c r="A66" s="1" t="s">
        <v>807</v>
      </c>
      <c r="C66" s="1">
        <f>2018-1947</f>
        <v>71</v>
      </c>
      <c r="D66" s="1" t="s">
        <v>10</v>
      </c>
      <c r="E66" s="1" t="s">
        <v>8</v>
      </c>
      <c r="F66" s="1" t="s">
        <v>11</v>
      </c>
      <c r="G66" s="1" t="s">
        <v>3</v>
      </c>
      <c r="H66" s="1" t="s">
        <v>75</v>
      </c>
      <c r="I66" s="1">
        <v>2</v>
      </c>
      <c r="J66" s="1">
        <f t="shared" ref="J66:J129" si="1">COUNTIF(H66,"Patient declined study participation")+COUNTIF(H66,"Patient declined study discussion")</f>
        <v>0</v>
      </c>
      <c r="K66" s="1">
        <v>0</v>
      </c>
    </row>
    <row r="67" spans="1:13" s="1" customFormat="1" x14ac:dyDescent="0.2">
      <c r="A67" s="1" t="s">
        <v>808</v>
      </c>
      <c r="C67" s="1">
        <v>79</v>
      </c>
      <c r="D67" s="1" t="s">
        <v>10</v>
      </c>
      <c r="E67" s="1" t="s">
        <v>8</v>
      </c>
      <c r="F67" s="1" t="s">
        <v>11</v>
      </c>
      <c r="G67" s="1" t="s">
        <v>3</v>
      </c>
      <c r="H67" s="1" t="s">
        <v>75</v>
      </c>
      <c r="I67" s="1">
        <v>2</v>
      </c>
      <c r="J67" s="1">
        <f t="shared" si="1"/>
        <v>0</v>
      </c>
      <c r="K67" s="1">
        <v>0</v>
      </c>
    </row>
    <row r="68" spans="1:13" s="1" customFormat="1" x14ac:dyDescent="0.2">
      <c r="A68" s="1" t="s">
        <v>848</v>
      </c>
      <c r="C68" s="1">
        <v>74</v>
      </c>
      <c r="D68" s="1" t="s">
        <v>10</v>
      </c>
      <c r="E68" s="1" t="s">
        <v>8</v>
      </c>
      <c r="F68" s="1" t="s">
        <v>11</v>
      </c>
      <c r="G68" s="1" t="s">
        <v>3</v>
      </c>
      <c r="H68" s="1" t="s">
        <v>75</v>
      </c>
      <c r="I68" s="1">
        <v>2</v>
      </c>
      <c r="J68" s="1">
        <f t="shared" si="1"/>
        <v>0</v>
      </c>
      <c r="K68" s="1">
        <v>0</v>
      </c>
    </row>
    <row r="69" spans="1:13" s="1" customFormat="1" x14ac:dyDescent="0.2">
      <c r="A69" s="1" t="s">
        <v>850</v>
      </c>
      <c r="C69" s="1">
        <f>2018-1947</f>
        <v>71</v>
      </c>
      <c r="D69" s="1" t="s">
        <v>10</v>
      </c>
      <c r="E69" s="1" t="s">
        <v>8</v>
      </c>
      <c r="F69" s="1" t="s">
        <v>11</v>
      </c>
      <c r="G69" s="1" t="s">
        <v>3</v>
      </c>
      <c r="H69" s="1" t="s">
        <v>75</v>
      </c>
      <c r="I69" s="1">
        <v>2</v>
      </c>
      <c r="J69" s="1">
        <f t="shared" si="1"/>
        <v>0</v>
      </c>
      <c r="K69" s="1">
        <v>0</v>
      </c>
    </row>
    <row r="70" spans="1:13" s="1" customFormat="1" x14ac:dyDescent="0.2">
      <c r="A70" s="1" t="s">
        <v>865</v>
      </c>
      <c r="C70" s="1">
        <v>67</v>
      </c>
      <c r="D70" s="1" t="s">
        <v>10</v>
      </c>
      <c r="E70" s="1" t="s">
        <v>620</v>
      </c>
      <c r="F70" s="1" t="s">
        <v>620</v>
      </c>
      <c r="G70" s="1" t="s">
        <v>3</v>
      </c>
      <c r="H70" s="1" t="s">
        <v>75</v>
      </c>
      <c r="I70" s="1">
        <v>2</v>
      </c>
      <c r="J70" s="1">
        <f t="shared" si="1"/>
        <v>0</v>
      </c>
      <c r="K70" s="1">
        <v>0</v>
      </c>
      <c r="M70" s="2"/>
    </row>
    <row r="71" spans="1:13" s="1" customFormat="1" x14ac:dyDescent="0.2">
      <c r="A71" s="1" t="s">
        <v>866</v>
      </c>
      <c r="C71" s="1">
        <v>69</v>
      </c>
      <c r="D71" s="1" t="s">
        <v>10</v>
      </c>
      <c r="E71" s="1" t="s">
        <v>8</v>
      </c>
      <c r="F71" s="1" t="s">
        <v>11</v>
      </c>
      <c r="G71" s="1" t="s">
        <v>3</v>
      </c>
      <c r="H71" s="1" t="s">
        <v>75</v>
      </c>
      <c r="I71" s="1">
        <v>2</v>
      </c>
      <c r="J71" s="1">
        <f t="shared" si="1"/>
        <v>0</v>
      </c>
      <c r="K71" s="1">
        <v>0</v>
      </c>
    </row>
    <row r="72" spans="1:13" s="1" customFormat="1" x14ac:dyDescent="0.2">
      <c r="A72" s="1" t="s">
        <v>891</v>
      </c>
      <c r="C72" s="1">
        <f>2018-1955</f>
        <v>63</v>
      </c>
      <c r="D72" s="1" t="s">
        <v>10</v>
      </c>
      <c r="E72" s="1" t="s">
        <v>8</v>
      </c>
      <c r="F72" s="1" t="s">
        <v>11</v>
      </c>
      <c r="G72" s="1" t="s">
        <v>3</v>
      </c>
      <c r="H72" s="1" t="s">
        <v>75</v>
      </c>
      <c r="I72" s="1">
        <v>2</v>
      </c>
      <c r="J72" s="1">
        <f t="shared" si="1"/>
        <v>0</v>
      </c>
      <c r="K72" s="1">
        <v>0</v>
      </c>
    </row>
    <row r="73" spans="1:13" s="1" customFormat="1" x14ac:dyDescent="0.2">
      <c r="A73" s="1" t="s">
        <v>893</v>
      </c>
      <c r="C73" s="1">
        <f>2018-1949</f>
        <v>69</v>
      </c>
      <c r="D73" s="1" t="s">
        <v>10</v>
      </c>
      <c r="E73" s="1" t="s">
        <v>8</v>
      </c>
      <c r="F73" s="1" t="s">
        <v>11</v>
      </c>
      <c r="G73" s="1" t="s">
        <v>3</v>
      </c>
      <c r="H73" s="1" t="s">
        <v>75</v>
      </c>
      <c r="I73" s="1">
        <v>2</v>
      </c>
      <c r="J73" s="1">
        <f t="shared" si="1"/>
        <v>0</v>
      </c>
      <c r="K73" s="1">
        <v>0</v>
      </c>
    </row>
    <row r="74" spans="1:13" s="1" customFormat="1" x14ac:dyDescent="0.2">
      <c r="A74" s="1" t="s">
        <v>894</v>
      </c>
      <c r="C74" s="1">
        <v>69</v>
      </c>
      <c r="D74" s="1" t="s">
        <v>10</v>
      </c>
      <c r="E74" s="1" t="s">
        <v>8</v>
      </c>
      <c r="F74" s="1" t="s">
        <v>11</v>
      </c>
      <c r="G74" s="1" t="s">
        <v>3</v>
      </c>
      <c r="H74" s="1" t="s">
        <v>75</v>
      </c>
      <c r="I74" s="1">
        <v>2</v>
      </c>
      <c r="J74" s="1">
        <f t="shared" si="1"/>
        <v>0</v>
      </c>
      <c r="K74" s="1">
        <v>0</v>
      </c>
      <c r="M74" s="2"/>
    </row>
    <row r="75" spans="1:13" s="1" customFormat="1" x14ac:dyDescent="0.2">
      <c r="A75" s="1" t="s">
        <v>900</v>
      </c>
      <c r="C75" s="1">
        <f>2018-1939</f>
        <v>79</v>
      </c>
      <c r="D75" s="1" t="s">
        <v>10</v>
      </c>
      <c r="E75" s="1" t="s">
        <v>8</v>
      </c>
      <c r="F75" s="1" t="s">
        <v>11</v>
      </c>
      <c r="G75" s="1" t="s">
        <v>3</v>
      </c>
      <c r="H75" s="1" t="s">
        <v>75</v>
      </c>
      <c r="I75" s="1">
        <v>2</v>
      </c>
      <c r="J75" s="1">
        <f t="shared" si="1"/>
        <v>0</v>
      </c>
      <c r="K75" s="1">
        <f>COUNTIF(B75,"MINDDS")</f>
        <v>0</v>
      </c>
      <c r="M75" s="2"/>
    </row>
    <row r="76" spans="1:13" s="1" customFormat="1" x14ac:dyDescent="0.2">
      <c r="A76" s="1" t="s">
        <v>908</v>
      </c>
      <c r="C76" s="1">
        <f>2018-1958</f>
        <v>60</v>
      </c>
      <c r="D76" s="1" t="s">
        <v>10</v>
      </c>
      <c r="E76" s="1" t="s">
        <v>8</v>
      </c>
      <c r="F76" s="1" t="s">
        <v>11</v>
      </c>
      <c r="G76" s="1" t="s">
        <v>3</v>
      </c>
      <c r="H76" s="1" t="s">
        <v>75</v>
      </c>
      <c r="I76" s="1">
        <v>2</v>
      </c>
      <c r="J76" s="1">
        <f t="shared" si="1"/>
        <v>0</v>
      </c>
      <c r="K76" s="1">
        <f>COUNTIF(B76,"MINDDS")</f>
        <v>0</v>
      </c>
      <c r="M76" s="2"/>
    </row>
    <row r="77" spans="1:13" s="1" customFormat="1" x14ac:dyDescent="0.2">
      <c r="A77" s="1" t="s">
        <v>910</v>
      </c>
      <c r="C77" s="1">
        <f>2018-1952</f>
        <v>66</v>
      </c>
      <c r="D77" s="1" t="s">
        <v>10</v>
      </c>
      <c r="E77" s="1" t="s">
        <v>8</v>
      </c>
      <c r="F77" s="1" t="s">
        <v>11</v>
      </c>
      <c r="G77" s="1" t="s">
        <v>3</v>
      </c>
      <c r="H77" s="1" t="s">
        <v>75</v>
      </c>
      <c r="I77" s="1">
        <v>2</v>
      </c>
      <c r="J77" s="1">
        <f t="shared" si="1"/>
        <v>0</v>
      </c>
      <c r="K77" s="1">
        <f>COUNTIF(B77,"MINDDS")</f>
        <v>0</v>
      </c>
      <c r="M77" s="2"/>
    </row>
    <row r="78" spans="1:13" s="1" customFormat="1" x14ac:dyDescent="0.2">
      <c r="A78" s="1" t="s">
        <v>914</v>
      </c>
      <c r="C78" s="1">
        <v>81</v>
      </c>
      <c r="D78" s="1" t="s">
        <v>5</v>
      </c>
      <c r="E78" s="1" t="s">
        <v>8</v>
      </c>
      <c r="F78" s="1" t="s">
        <v>11</v>
      </c>
      <c r="G78" s="1" t="s">
        <v>3</v>
      </c>
      <c r="H78" s="1" t="s">
        <v>75</v>
      </c>
      <c r="I78" s="1">
        <v>2</v>
      </c>
      <c r="J78" s="1">
        <f t="shared" si="1"/>
        <v>0</v>
      </c>
      <c r="K78" s="1">
        <f>COUNTIF(B78,"MINDDS")</f>
        <v>0</v>
      </c>
      <c r="M78" s="2"/>
    </row>
    <row r="79" spans="1:13" s="1" customFormat="1" x14ac:dyDescent="0.2">
      <c r="A79" s="1" t="s">
        <v>921</v>
      </c>
      <c r="C79" s="1">
        <f>2018-1947</f>
        <v>71</v>
      </c>
      <c r="D79" s="1" t="s">
        <v>10</v>
      </c>
      <c r="E79" s="1" t="s">
        <v>8</v>
      </c>
      <c r="F79" s="1" t="s">
        <v>11</v>
      </c>
      <c r="G79" s="1" t="s">
        <v>3</v>
      </c>
      <c r="H79" s="1" t="s">
        <v>75</v>
      </c>
      <c r="I79" s="1">
        <v>2</v>
      </c>
      <c r="J79" s="1">
        <f t="shared" si="1"/>
        <v>0</v>
      </c>
      <c r="K79" s="1">
        <f>COUNTIF(B79,"MINDDS")</f>
        <v>0</v>
      </c>
    </row>
    <row r="80" spans="1:13" s="1" customFormat="1" x14ac:dyDescent="0.2">
      <c r="A80" s="1" t="s">
        <v>922</v>
      </c>
      <c r="C80" s="1">
        <v>76</v>
      </c>
      <c r="D80" s="1" t="s">
        <v>5</v>
      </c>
      <c r="E80" s="1" t="s">
        <v>8</v>
      </c>
      <c r="F80" s="1" t="s">
        <v>11</v>
      </c>
      <c r="G80" s="1" t="s">
        <v>3</v>
      </c>
      <c r="H80" s="1" t="s">
        <v>75</v>
      </c>
      <c r="I80" s="1">
        <v>2</v>
      </c>
      <c r="J80" s="1">
        <f t="shared" si="1"/>
        <v>0</v>
      </c>
      <c r="K80" s="1">
        <f>COUNTIF(B80,"MINDDS")</f>
        <v>0</v>
      </c>
    </row>
    <row r="81" spans="1:13" s="1" customFormat="1" x14ac:dyDescent="0.2">
      <c r="A81" s="1" t="s">
        <v>948</v>
      </c>
      <c r="C81" s="1">
        <f>2018-1952</f>
        <v>66</v>
      </c>
      <c r="D81" s="1" t="s">
        <v>10</v>
      </c>
      <c r="E81" s="1" t="s">
        <v>8</v>
      </c>
      <c r="F81" s="1" t="s">
        <v>11</v>
      </c>
      <c r="G81" s="1" t="s">
        <v>3</v>
      </c>
      <c r="H81" s="1" t="s">
        <v>75</v>
      </c>
      <c r="I81" s="1">
        <v>2</v>
      </c>
      <c r="J81" s="1">
        <f t="shared" si="1"/>
        <v>0</v>
      </c>
      <c r="K81" s="1">
        <f>COUNTIF(B81,"MINDDS")</f>
        <v>0</v>
      </c>
    </row>
    <row r="82" spans="1:13" s="1" customFormat="1" x14ac:dyDescent="0.2">
      <c r="A82" s="1" t="s">
        <v>954</v>
      </c>
      <c r="C82" s="1">
        <f>2018-1940</f>
        <v>78</v>
      </c>
      <c r="D82" s="1" t="s">
        <v>10</v>
      </c>
      <c r="E82" s="1" t="s">
        <v>8</v>
      </c>
      <c r="F82" s="1" t="s">
        <v>11</v>
      </c>
      <c r="G82" s="1" t="s">
        <v>955</v>
      </c>
      <c r="H82" s="1" t="s">
        <v>75</v>
      </c>
      <c r="I82" s="1">
        <v>2</v>
      </c>
      <c r="J82" s="1">
        <f t="shared" si="1"/>
        <v>0</v>
      </c>
      <c r="K82" s="1">
        <f>COUNTIF(B82,"MINDDS")</f>
        <v>0</v>
      </c>
    </row>
    <row r="83" spans="1:13" s="1" customFormat="1" x14ac:dyDescent="0.2">
      <c r="A83" s="1" t="s">
        <v>961</v>
      </c>
      <c r="C83" s="1">
        <f>2018-1954</f>
        <v>64</v>
      </c>
      <c r="D83" s="1" t="s">
        <v>10</v>
      </c>
      <c r="E83" s="1" t="s">
        <v>8</v>
      </c>
      <c r="F83" s="1" t="s">
        <v>11</v>
      </c>
      <c r="G83" s="1" t="s">
        <v>3</v>
      </c>
      <c r="H83" s="1" t="s">
        <v>75</v>
      </c>
      <c r="I83" s="1">
        <v>2</v>
      </c>
      <c r="J83" s="1">
        <f t="shared" si="1"/>
        <v>0</v>
      </c>
      <c r="K83" s="1">
        <f>COUNTIF(B83,"MINDDS")</f>
        <v>0</v>
      </c>
    </row>
    <row r="84" spans="1:13" s="1" customFormat="1" x14ac:dyDescent="0.2">
      <c r="A84" s="1" t="s">
        <v>964</v>
      </c>
      <c r="C84" s="1">
        <f>2018-1951</f>
        <v>67</v>
      </c>
      <c r="D84" s="1" t="s">
        <v>10</v>
      </c>
      <c r="E84" s="1" t="s">
        <v>620</v>
      </c>
      <c r="F84" s="1" t="s">
        <v>11</v>
      </c>
      <c r="G84" s="1" t="s">
        <v>3</v>
      </c>
      <c r="H84" s="1" t="s">
        <v>75</v>
      </c>
      <c r="I84" s="1">
        <v>2</v>
      </c>
      <c r="J84" s="1">
        <f t="shared" si="1"/>
        <v>0</v>
      </c>
      <c r="K84" s="1">
        <f>COUNTIF(B84,"MINDDS")</f>
        <v>0</v>
      </c>
    </row>
    <row r="85" spans="1:13" s="1" customFormat="1" x14ac:dyDescent="0.2">
      <c r="A85" s="1" t="s">
        <v>976</v>
      </c>
      <c r="C85" s="1">
        <f>2018-1956</f>
        <v>62</v>
      </c>
      <c r="D85" s="1" t="s">
        <v>10</v>
      </c>
      <c r="E85" s="1" t="s">
        <v>8</v>
      </c>
      <c r="F85" s="1" t="s">
        <v>11</v>
      </c>
      <c r="G85" s="1" t="s">
        <v>3</v>
      </c>
      <c r="H85" s="1" t="s">
        <v>75</v>
      </c>
      <c r="I85" s="1">
        <v>2</v>
      </c>
      <c r="J85" s="1">
        <f t="shared" si="1"/>
        <v>0</v>
      </c>
      <c r="K85" s="1">
        <f>COUNTIF(B85,"MINDDS")</f>
        <v>0</v>
      </c>
    </row>
    <row r="86" spans="1:13" s="1" customFormat="1" x14ac:dyDescent="0.2">
      <c r="A86" s="1" t="s">
        <v>984</v>
      </c>
      <c r="C86" s="1">
        <v>66</v>
      </c>
      <c r="D86" s="1" t="s">
        <v>5</v>
      </c>
      <c r="E86" s="1" t="s">
        <v>8</v>
      </c>
      <c r="F86" s="1" t="s">
        <v>11</v>
      </c>
      <c r="G86" s="1" t="s">
        <v>3</v>
      </c>
      <c r="H86" s="1" t="s">
        <v>75</v>
      </c>
      <c r="I86" s="1">
        <v>2</v>
      </c>
      <c r="J86" s="1">
        <f t="shared" si="1"/>
        <v>0</v>
      </c>
      <c r="K86" s="1">
        <f>COUNTIF(B86,"MINDDS")</f>
        <v>0</v>
      </c>
    </row>
    <row r="87" spans="1:13" s="1" customFormat="1" x14ac:dyDescent="0.2">
      <c r="A87" s="1" t="s">
        <v>991</v>
      </c>
      <c r="C87" s="1">
        <f>2018-1946</f>
        <v>72</v>
      </c>
      <c r="D87" s="1" t="s">
        <v>10</v>
      </c>
      <c r="E87" s="1" t="s">
        <v>8</v>
      </c>
      <c r="F87" s="1" t="s">
        <v>11</v>
      </c>
      <c r="G87" s="1" t="s">
        <v>3</v>
      </c>
      <c r="H87" s="1" t="s">
        <v>75</v>
      </c>
      <c r="I87" s="1">
        <v>2</v>
      </c>
      <c r="J87" s="1">
        <f t="shared" si="1"/>
        <v>0</v>
      </c>
      <c r="K87" s="1">
        <f>COUNTIF(B87,"MINDDS")</f>
        <v>0</v>
      </c>
      <c r="M87" s="2"/>
    </row>
    <row r="88" spans="1:13" s="1" customFormat="1" x14ac:dyDescent="0.2">
      <c r="A88" s="1" t="s">
        <v>996</v>
      </c>
      <c r="C88" s="1">
        <f>2018-1947</f>
        <v>71</v>
      </c>
      <c r="D88" s="1" t="s">
        <v>5</v>
      </c>
      <c r="E88" s="1" t="s">
        <v>8</v>
      </c>
      <c r="F88" s="1" t="s">
        <v>73</v>
      </c>
      <c r="G88" s="1" t="s">
        <v>3</v>
      </c>
      <c r="H88" s="1" t="s">
        <v>75</v>
      </c>
      <c r="I88" s="1">
        <v>2</v>
      </c>
      <c r="J88" s="1">
        <f t="shared" si="1"/>
        <v>0</v>
      </c>
      <c r="K88" s="1">
        <f>COUNTIF(B88,"MINDDS")</f>
        <v>0</v>
      </c>
    </row>
    <row r="89" spans="1:13" s="1" customFormat="1" x14ac:dyDescent="0.2">
      <c r="A89" s="1" t="s">
        <v>1002</v>
      </c>
      <c r="C89" s="1">
        <f>2018-1956</f>
        <v>62</v>
      </c>
      <c r="D89" s="1" t="s">
        <v>5</v>
      </c>
      <c r="E89" s="1" t="s">
        <v>620</v>
      </c>
      <c r="F89" s="1" t="s">
        <v>11</v>
      </c>
      <c r="G89" s="1" t="s">
        <v>3</v>
      </c>
      <c r="H89" s="1" t="s">
        <v>75</v>
      </c>
      <c r="I89" s="1">
        <v>2</v>
      </c>
      <c r="J89" s="1">
        <f t="shared" si="1"/>
        <v>0</v>
      </c>
      <c r="K89" s="1">
        <f>COUNTIF(B89,"MINDDS")</f>
        <v>0</v>
      </c>
    </row>
    <row r="90" spans="1:13" s="1" customFormat="1" x14ac:dyDescent="0.2">
      <c r="A90" s="1" t="s">
        <v>1003</v>
      </c>
      <c r="C90" s="1">
        <f>2018-1964</f>
        <v>54</v>
      </c>
      <c r="D90" s="1" t="s">
        <v>5</v>
      </c>
      <c r="E90" s="1" t="s">
        <v>8</v>
      </c>
      <c r="F90" s="1" t="s">
        <v>11</v>
      </c>
      <c r="G90" s="1" t="s">
        <v>3</v>
      </c>
      <c r="H90" s="1" t="s">
        <v>75</v>
      </c>
      <c r="I90" s="1">
        <v>2</v>
      </c>
      <c r="J90" s="1">
        <f t="shared" si="1"/>
        <v>0</v>
      </c>
      <c r="K90" s="1">
        <f>COUNTIF(B90,"MINDDS")</f>
        <v>0</v>
      </c>
    </row>
    <row r="91" spans="1:13" s="1" customFormat="1" x14ac:dyDescent="0.2">
      <c r="A91" s="1" t="s">
        <v>1004</v>
      </c>
      <c r="C91" s="1">
        <f>2018-1949</f>
        <v>69</v>
      </c>
      <c r="D91" s="1" t="s">
        <v>10</v>
      </c>
      <c r="E91" s="1" t="s">
        <v>8</v>
      </c>
      <c r="F91" s="1" t="s">
        <v>11</v>
      </c>
      <c r="G91" s="1" t="s">
        <v>3</v>
      </c>
      <c r="H91" s="1" t="s">
        <v>75</v>
      </c>
      <c r="I91" s="1">
        <v>2</v>
      </c>
      <c r="J91" s="1">
        <f t="shared" si="1"/>
        <v>0</v>
      </c>
      <c r="K91" s="1">
        <f>COUNTIF(B91,"MINDDS")</f>
        <v>0</v>
      </c>
      <c r="M91" s="2"/>
    </row>
    <row r="92" spans="1:13" s="1" customFormat="1" x14ac:dyDescent="0.2">
      <c r="A92" s="1" t="s">
        <v>1009</v>
      </c>
      <c r="C92" s="1">
        <v>75</v>
      </c>
      <c r="D92" s="1" t="s">
        <v>10</v>
      </c>
      <c r="E92" s="1" t="s">
        <v>8</v>
      </c>
      <c r="F92" s="1" t="s">
        <v>11</v>
      </c>
      <c r="G92" s="1" t="s">
        <v>3</v>
      </c>
      <c r="H92" s="1" t="s">
        <v>75</v>
      </c>
      <c r="I92" s="1">
        <v>2</v>
      </c>
      <c r="J92" s="1">
        <f t="shared" si="1"/>
        <v>0</v>
      </c>
      <c r="K92" s="1">
        <f>COUNTIF(B92,"MINDDS")</f>
        <v>0</v>
      </c>
    </row>
    <row r="93" spans="1:13" s="1" customFormat="1" x14ac:dyDescent="0.2">
      <c r="A93" s="1" t="s">
        <v>1022</v>
      </c>
      <c r="C93" s="1">
        <f>2018-1950</f>
        <v>68</v>
      </c>
      <c r="D93" s="1" t="s">
        <v>5</v>
      </c>
      <c r="E93" s="1" t="s">
        <v>620</v>
      </c>
      <c r="F93" s="1" t="s">
        <v>11</v>
      </c>
      <c r="G93" s="1" t="s">
        <v>3</v>
      </c>
      <c r="H93" s="1" t="s">
        <v>75</v>
      </c>
      <c r="I93" s="1">
        <v>2</v>
      </c>
      <c r="J93" s="1">
        <f t="shared" si="1"/>
        <v>0</v>
      </c>
      <c r="K93" s="1">
        <f>COUNTIF(B93,"MINDDS")</f>
        <v>0</v>
      </c>
    </row>
    <row r="94" spans="1:13" s="1" customFormat="1" x14ac:dyDescent="0.2">
      <c r="A94" s="1" t="s">
        <v>1035</v>
      </c>
      <c r="C94" s="1">
        <f>2018-1956</f>
        <v>62</v>
      </c>
      <c r="D94" s="1" t="s">
        <v>10</v>
      </c>
      <c r="E94" s="1" t="s">
        <v>8</v>
      </c>
      <c r="F94" s="1" t="s">
        <v>620</v>
      </c>
      <c r="G94" s="1" t="s">
        <v>3</v>
      </c>
      <c r="H94" s="1" t="s">
        <v>75</v>
      </c>
      <c r="I94" s="1">
        <v>2</v>
      </c>
      <c r="J94" s="1">
        <f t="shared" si="1"/>
        <v>0</v>
      </c>
      <c r="K94" s="1">
        <f>COUNTIF(B94,"MINDDS")</f>
        <v>0</v>
      </c>
    </row>
    <row r="95" spans="1:13" s="1" customFormat="1" x14ac:dyDescent="0.2">
      <c r="A95" s="1" t="s">
        <v>1042</v>
      </c>
      <c r="C95" s="1">
        <v>66</v>
      </c>
      <c r="D95" s="1" t="s">
        <v>10</v>
      </c>
      <c r="E95" s="1" t="s">
        <v>8</v>
      </c>
      <c r="F95" s="1" t="s">
        <v>11</v>
      </c>
      <c r="G95" s="1" t="s">
        <v>3</v>
      </c>
      <c r="H95" s="1" t="s">
        <v>75</v>
      </c>
      <c r="I95" s="1">
        <v>2</v>
      </c>
      <c r="J95" s="1">
        <f t="shared" si="1"/>
        <v>0</v>
      </c>
      <c r="K95" s="1">
        <f>COUNTIF(B95,"MINDDS")</f>
        <v>0</v>
      </c>
    </row>
    <row r="96" spans="1:13" s="1" customFormat="1" x14ac:dyDescent="0.2">
      <c r="A96" s="1" t="s">
        <v>1045</v>
      </c>
      <c r="C96" s="1">
        <v>66</v>
      </c>
      <c r="D96" s="1" t="s">
        <v>10</v>
      </c>
      <c r="E96" s="1" t="s">
        <v>8</v>
      </c>
      <c r="F96" s="1" t="s">
        <v>11</v>
      </c>
      <c r="G96" s="1" t="s">
        <v>3</v>
      </c>
      <c r="H96" s="1" t="s">
        <v>75</v>
      </c>
      <c r="I96" s="1">
        <v>2</v>
      </c>
      <c r="J96" s="1">
        <f t="shared" si="1"/>
        <v>0</v>
      </c>
      <c r="K96" s="1">
        <f>COUNTIF(B96,"MINDDS")</f>
        <v>0</v>
      </c>
    </row>
    <row r="97" spans="1:13" s="1" customFormat="1" x14ac:dyDescent="0.2">
      <c r="A97" s="1" t="s">
        <v>1048</v>
      </c>
      <c r="C97" s="1">
        <v>61</v>
      </c>
      <c r="D97" s="1" t="s">
        <v>5</v>
      </c>
      <c r="E97" s="1" t="s">
        <v>8</v>
      </c>
      <c r="F97" s="1" t="s">
        <v>11</v>
      </c>
      <c r="G97" s="1" t="s">
        <v>3</v>
      </c>
      <c r="H97" s="1" t="s">
        <v>75</v>
      </c>
      <c r="I97" s="1">
        <v>2</v>
      </c>
      <c r="J97" s="1">
        <f t="shared" si="1"/>
        <v>0</v>
      </c>
      <c r="K97" s="1">
        <f>COUNTIF(B97,"MINDDS")</f>
        <v>0</v>
      </c>
    </row>
    <row r="98" spans="1:13" s="1" customFormat="1" x14ac:dyDescent="0.2">
      <c r="A98" s="1" t="s">
        <v>1056</v>
      </c>
      <c r="C98" s="1">
        <v>74</v>
      </c>
      <c r="D98" s="1" t="s">
        <v>10</v>
      </c>
      <c r="E98" s="1" t="s">
        <v>8</v>
      </c>
      <c r="F98" s="1" t="s">
        <v>26</v>
      </c>
      <c r="G98" s="1" t="s">
        <v>3</v>
      </c>
      <c r="H98" s="1" t="s">
        <v>75</v>
      </c>
      <c r="I98" s="1">
        <v>2</v>
      </c>
      <c r="J98" s="1">
        <f t="shared" si="1"/>
        <v>0</v>
      </c>
      <c r="K98" s="1">
        <f>COUNTIF(B98,"MINDDS")</f>
        <v>0</v>
      </c>
      <c r="M98" s="2"/>
    </row>
    <row r="99" spans="1:13" s="1" customFormat="1" x14ac:dyDescent="0.2">
      <c r="A99" s="1" t="s">
        <v>1058</v>
      </c>
      <c r="C99" s="1">
        <v>72</v>
      </c>
      <c r="D99" s="1" t="s">
        <v>5</v>
      </c>
      <c r="E99" s="1" t="s">
        <v>8</v>
      </c>
      <c r="F99" s="1" t="s">
        <v>11</v>
      </c>
      <c r="G99" s="1" t="s">
        <v>3</v>
      </c>
      <c r="H99" s="1" t="s">
        <v>75</v>
      </c>
      <c r="I99" s="1">
        <v>2</v>
      </c>
      <c r="J99" s="1">
        <f t="shared" si="1"/>
        <v>0</v>
      </c>
      <c r="K99" s="1">
        <f>COUNTIF(B99,"MINDDS")</f>
        <v>0</v>
      </c>
      <c r="M99" s="2"/>
    </row>
    <row r="100" spans="1:13" s="1" customFormat="1" x14ac:dyDescent="0.2">
      <c r="A100" s="1" t="s">
        <v>1064</v>
      </c>
      <c r="C100" s="1">
        <v>61</v>
      </c>
      <c r="D100" s="1" t="s">
        <v>5</v>
      </c>
      <c r="E100" s="1" t="s">
        <v>8</v>
      </c>
      <c r="F100" s="1" t="s">
        <v>11</v>
      </c>
      <c r="G100" s="1" t="s">
        <v>3</v>
      </c>
      <c r="H100" s="1" t="s">
        <v>75</v>
      </c>
      <c r="I100" s="1">
        <v>2</v>
      </c>
      <c r="J100" s="1">
        <f t="shared" si="1"/>
        <v>0</v>
      </c>
      <c r="K100" s="1">
        <f>COUNTIF(B100,"MINDDS")</f>
        <v>0</v>
      </c>
    </row>
    <row r="101" spans="1:13" s="1" customFormat="1" x14ac:dyDescent="0.2">
      <c r="A101" s="1" t="s">
        <v>1070</v>
      </c>
      <c r="C101" s="1">
        <v>78</v>
      </c>
      <c r="D101" s="1" t="s">
        <v>5</v>
      </c>
      <c r="E101" s="1" t="s">
        <v>8</v>
      </c>
      <c r="F101" s="1" t="s">
        <v>11</v>
      </c>
      <c r="G101" s="1" t="s">
        <v>3</v>
      </c>
      <c r="H101" s="1" t="s">
        <v>75</v>
      </c>
      <c r="I101" s="1">
        <v>2</v>
      </c>
      <c r="J101" s="1">
        <f t="shared" si="1"/>
        <v>0</v>
      </c>
      <c r="K101" s="1">
        <f>COUNTIF(B101,"MINDDS")</f>
        <v>0</v>
      </c>
    </row>
    <row r="102" spans="1:13" s="1" customFormat="1" x14ac:dyDescent="0.2">
      <c r="A102" s="1" t="s">
        <v>1080</v>
      </c>
      <c r="C102" s="1">
        <v>75</v>
      </c>
      <c r="D102" s="1" t="s">
        <v>5</v>
      </c>
      <c r="E102" s="1" t="s">
        <v>8</v>
      </c>
      <c r="F102" s="1" t="s">
        <v>11</v>
      </c>
      <c r="G102" s="1" t="s">
        <v>3</v>
      </c>
      <c r="H102" s="1" t="s">
        <v>75</v>
      </c>
      <c r="I102" s="1">
        <v>2</v>
      </c>
      <c r="J102" s="1">
        <f t="shared" si="1"/>
        <v>0</v>
      </c>
      <c r="K102" s="1">
        <f>COUNTIF(B102,"MINDDS")</f>
        <v>0</v>
      </c>
      <c r="M102" s="2"/>
    </row>
    <row r="103" spans="1:13" s="1" customFormat="1" x14ac:dyDescent="0.2">
      <c r="A103" s="1" t="s">
        <v>1082</v>
      </c>
      <c r="C103" s="1">
        <v>67</v>
      </c>
      <c r="D103" s="1" t="s">
        <v>10</v>
      </c>
      <c r="E103" s="1" t="s">
        <v>8</v>
      </c>
      <c r="F103" s="1" t="s">
        <v>11</v>
      </c>
      <c r="G103" s="1" t="s">
        <v>3</v>
      </c>
      <c r="H103" s="1" t="s">
        <v>75</v>
      </c>
      <c r="I103" s="1">
        <v>2</v>
      </c>
      <c r="J103" s="1">
        <f t="shared" si="1"/>
        <v>0</v>
      </c>
      <c r="K103" s="1">
        <f>COUNTIF(B103,"MINDDS")</f>
        <v>0</v>
      </c>
      <c r="M103" s="2"/>
    </row>
    <row r="104" spans="1:13" s="1" customFormat="1" x14ac:dyDescent="0.2">
      <c r="A104" s="1" t="s">
        <v>1088</v>
      </c>
      <c r="C104" s="1">
        <f>2018-1943</f>
        <v>75</v>
      </c>
      <c r="D104" s="1" t="s">
        <v>10</v>
      </c>
      <c r="E104" s="1" t="s">
        <v>8</v>
      </c>
      <c r="F104" s="1" t="s">
        <v>11</v>
      </c>
      <c r="G104" s="1" t="s">
        <v>3</v>
      </c>
      <c r="H104" s="1" t="s">
        <v>75</v>
      </c>
      <c r="I104" s="1">
        <v>2</v>
      </c>
      <c r="J104" s="1">
        <f t="shared" si="1"/>
        <v>0</v>
      </c>
      <c r="K104" s="1">
        <f>COUNTIF(B104,"MINDDS")</f>
        <v>0</v>
      </c>
      <c r="M104" s="2"/>
    </row>
    <row r="105" spans="1:13" s="1" customFormat="1" x14ac:dyDescent="0.2">
      <c r="A105" s="1" t="s">
        <v>1106</v>
      </c>
      <c r="C105" s="1">
        <v>73</v>
      </c>
      <c r="D105" s="1" t="s">
        <v>10</v>
      </c>
      <c r="E105" s="1" t="s">
        <v>8</v>
      </c>
      <c r="F105" s="1" t="s">
        <v>11</v>
      </c>
      <c r="G105" s="1" t="s">
        <v>3</v>
      </c>
      <c r="H105" s="1" t="s">
        <v>75</v>
      </c>
      <c r="I105" s="1">
        <v>2</v>
      </c>
      <c r="J105" s="1">
        <f t="shared" si="1"/>
        <v>0</v>
      </c>
      <c r="K105" s="1">
        <f>COUNTIF(B105,"MINDDS")</f>
        <v>0</v>
      </c>
    </row>
    <row r="106" spans="1:13" s="1" customFormat="1" x14ac:dyDescent="0.2">
      <c r="A106" s="1" t="s">
        <v>1117</v>
      </c>
      <c r="C106" s="1">
        <f>2018-1938</f>
        <v>80</v>
      </c>
      <c r="D106" s="1" t="s">
        <v>5</v>
      </c>
      <c r="E106" s="1" t="s">
        <v>8</v>
      </c>
      <c r="F106" s="1" t="s">
        <v>73</v>
      </c>
      <c r="G106" s="1" t="s">
        <v>3</v>
      </c>
      <c r="H106" s="1" t="s">
        <v>75</v>
      </c>
      <c r="I106" s="1">
        <v>2</v>
      </c>
      <c r="J106" s="1">
        <f t="shared" si="1"/>
        <v>0</v>
      </c>
      <c r="K106" s="1">
        <f>COUNTIF(B106,"MINDDS")</f>
        <v>0</v>
      </c>
    </row>
    <row r="107" spans="1:13" s="1" customFormat="1" x14ac:dyDescent="0.2">
      <c r="A107" s="1" t="s">
        <v>1157</v>
      </c>
      <c r="C107" s="1">
        <f>2018-1947</f>
        <v>71</v>
      </c>
      <c r="D107" s="1" t="s">
        <v>10</v>
      </c>
      <c r="E107" s="1" t="s">
        <v>620</v>
      </c>
      <c r="F107" s="1" t="s">
        <v>11</v>
      </c>
      <c r="G107" s="1" t="s">
        <v>3</v>
      </c>
      <c r="H107" s="1" t="s">
        <v>75</v>
      </c>
      <c r="I107" s="1">
        <v>2</v>
      </c>
      <c r="J107" s="1">
        <f t="shared" si="1"/>
        <v>0</v>
      </c>
      <c r="K107" s="1">
        <f>COUNTIF(B107,"MINDDS")</f>
        <v>0</v>
      </c>
    </row>
    <row r="108" spans="1:13" s="1" customFormat="1" x14ac:dyDescent="0.2">
      <c r="A108" s="1" t="s">
        <v>1162</v>
      </c>
      <c r="C108" s="1">
        <f>2018-1938</f>
        <v>80</v>
      </c>
      <c r="D108" s="1" t="s">
        <v>5</v>
      </c>
      <c r="E108" s="1" t="s">
        <v>8</v>
      </c>
      <c r="F108" s="1" t="s">
        <v>11</v>
      </c>
      <c r="G108" s="1" t="s">
        <v>3</v>
      </c>
      <c r="H108" s="1" t="s">
        <v>75</v>
      </c>
      <c r="I108" s="1">
        <v>2</v>
      </c>
      <c r="J108" s="1">
        <f t="shared" si="1"/>
        <v>0</v>
      </c>
      <c r="K108" s="1">
        <f>COUNTIF(B108,"MINDDS")</f>
        <v>0</v>
      </c>
    </row>
    <row r="109" spans="1:13" s="1" customFormat="1" x14ac:dyDescent="0.2">
      <c r="A109" s="1" t="s">
        <v>1163</v>
      </c>
      <c r="C109" s="1">
        <f>2018-1935</f>
        <v>83</v>
      </c>
      <c r="D109" s="1" t="s">
        <v>10</v>
      </c>
      <c r="E109" s="1" t="s">
        <v>8</v>
      </c>
      <c r="F109" s="1" t="s">
        <v>11</v>
      </c>
      <c r="G109" s="1" t="s">
        <v>3</v>
      </c>
      <c r="H109" s="1" t="s">
        <v>75</v>
      </c>
      <c r="I109" s="1">
        <v>2</v>
      </c>
      <c r="J109" s="1">
        <f t="shared" si="1"/>
        <v>0</v>
      </c>
      <c r="K109" s="1">
        <f>COUNTIF(B109,"MINDDS")</f>
        <v>0</v>
      </c>
    </row>
    <row r="110" spans="1:13" s="1" customFormat="1" x14ac:dyDescent="0.2">
      <c r="A110" s="1" t="s">
        <v>1176</v>
      </c>
      <c r="C110" s="1">
        <f>2018-1958</f>
        <v>60</v>
      </c>
      <c r="D110" s="1" t="s">
        <v>10</v>
      </c>
      <c r="E110" s="1" t="s">
        <v>8</v>
      </c>
      <c r="F110" s="1" t="s">
        <v>11</v>
      </c>
      <c r="G110" s="1" t="s">
        <v>3</v>
      </c>
      <c r="H110" s="1" t="s">
        <v>75</v>
      </c>
      <c r="I110" s="1">
        <v>2</v>
      </c>
      <c r="J110" s="1">
        <f t="shared" si="1"/>
        <v>0</v>
      </c>
      <c r="K110" s="1">
        <f>COUNTIF(B110,"MINDDS")</f>
        <v>0</v>
      </c>
    </row>
    <row r="111" spans="1:13" s="1" customFormat="1" x14ac:dyDescent="0.2">
      <c r="A111" s="1" t="s">
        <v>1179</v>
      </c>
      <c r="C111" s="1">
        <f>2018-1951</f>
        <v>67</v>
      </c>
      <c r="D111" s="1" t="s">
        <v>5</v>
      </c>
      <c r="E111" s="1" t="s">
        <v>8</v>
      </c>
      <c r="F111" s="1" t="s">
        <v>11</v>
      </c>
      <c r="G111" s="1" t="s">
        <v>3</v>
      </c>
      <c r="H111" s="1" t="s">
        <v>75</v>
      </c>
      <c r="I111" s="1">
        <v>2</v>
      </c>
      <c r="J111" s="1">
        <f t="shared" si="1"/>
        <v>0</v>
      </c>
      <c r="K111" s="1">
        <f>COUNTIF(B111,"MINDDS")</f>
        <v>0</v>
      </c>
    </row>
    <row r="112" spans="1:13" s="1" customFormat="1" x14ac:dyDescent="0.2">
      <c r="A112" s="1" t="s">
        <v>1197</v>
      </c>
      <c r="C112" s="1">
        <v>70</v>
      </c>
      <c r="D112" s="1" t="s">
        <v>5</v>
      </c>
      <c r="E112" s="1" t="s">
        <v>8</v>
      </c>
      <c r="F112" s="1" t="s">
        <v>11</v>
      </c>
      <c r="G112" s="1" t="s">
        <v>3</v>
      </c>
      <c r="H112" s="1" t="s">
        <v>75</v>
      </c>
      <c r="I112" s="1">
        <v>2</v>
      </c>
      <c r="J112" s="1">
        <f t="shared" si="1"/>
        <v>0</v>
      </c>
      <c r="K112" s="1">
        <f>COUNTIF(B112,"MINDDS")</f>
        <v>0</v>
      </c>
    </row>
    <row r="113" spans="1:13" s="1" customFormat="1" x14ac:dyDescent="0.2">
      <c r="A113" s="1" t="s">
        <v>1199</v>
      </c>
      <c r="C113" s="1">
        <v>76</v>
      </c>
      <c r="D113" s="1" t="s">
        <v>10</v>
      </c>
      <c r="E113" s="1" t="s">
        <v>8</v>
      </c>
      <c r="F113" s="1" t="s">
        <v>11</v>
      </c>
      <c r="G113" s="1" t="s">
        <v>3</v>
      </c>
      <c r="H113" s="1" t="s">
        <v>75</v>
      </c>
      <c r="I113" s="1">
        <v>2</v>
      </c>
      <c r="J113" s="1">
        <f t="shared" si="1"/>
        <v>0</v>
      </c>
      <c r="K113" s="1">
        <f>COUNTIF(B113,"MINDDS")</f>
        <v>0</v>
      </c>
    </row>
    <row r="114" spans="1:13" s="1" customFormat="1" x14ac:dyDescent="0.2">
      <c r="A114" s="1" t="s">
        <v>1211</v>
      </c>
      <c r="C114" s="1">
        <f>2018-1948</f>
        <v>70</v>
      </c>
      <c r="D114" s="1" t="s">
        <v>5</v>
      </c>
      <c r="E114" s="1" t="s">
        <v>8</v>
      </c>
      <c r="F114" s="1" t="s">
        <v>11</v>
      </c>
      <c r="G114" s="1" t="s">
        <v>3</v>
      </c>
      <c r="H114" s="1" t="s">
        <v>75</v>
      </c>
      <c r="I114" s="1">
        <v>2</v>
      </c>
      <c r="J114" s="1">
        <f t="shared" si="1"/>
        <v>0</v>
      </c>
      <c r="K114" s="1">
        <f>COUNTIF(B114,"MINDDS")</f>
        <v>0</v>
      </c>
    </row>
    <row r="115" spans="1:13" s="1" customFormat="1" x14ac:dyDescent="0.2">
      <c r="A115" s="1" t="s">
        <v>1212</v>
      </c>
      <c r="C115" s="1">
        <f>2018-1947</f>
        <v>71</v>
      </c>
      <c r="D115" s="1" t="s">
        <v>10</v>
      </c>
      <c r="E115" s="1" t="s">
        <v>8</v>
      </c>
      <c r="F115" s="1" t="s">
        <v>11</v>
      </c>
      <c r="G115" s="1" t="s">
        <v>3</v>
      </c>
      <c r="H115" s="1" t="s">
        <v>75</v>
      </c>
      <c r="I115" s="1">
        <v>2</v>
      </c>
      <c r="J115" s="1">
        <f t="shared" si="1"/>
        <v>0</v>
      </c>
      <c r="K115" s="1">
        <f>COUNTIF(B115,"MINDDS")</f>
        <v>0</v>
      </c>
    </row>
    <row r="116" spans="1:13" s="1" customFormat="1" x14ac:dyDescent="0.2">
      <c r="A116" s="1" t="s">
        <v>1231</v>
      </c>
      <c r="C116" s="1">
        <v>66</v>
      </c>
      <c r="D116" s="1" t="s">
        <v>5</v>
      </c>
      <c r="E116" s="1" t="s">
        <v>8</v>
      </c>
      <c r="F116" s="1" t="s">
        <v>11</v>
      </c>
      <c r="G116" s="1" t="s">
        <v>3</v>
      </c>
      <c r="H116" s="1" t="s">
        <v>75</v>
      </c>
      <c r="I116" s="1">
        <v>2</v>
      </c>
      <c r="J116" s="1">
        <f t="shared" si="1"/>
        <v>0</v>
      </c>
      <c r="K116" s="1">
        <f>COUNTIF(B116,"MINDDS")</f>
        <v>0</v>
      </c>
    </row>
    <row r="117" spans="1:13" s="1" customFormat="1" x14ac:dyDescent="0.2">
      <c r="A117" s="1" t="s">
        <v>1232</v>
      </c>
      <c r="C117" s="1">
        <f>2018-1946</f>
        <v>72</v>
      </c>
      <c r="D117" s="1" t="s">
        <v>5</v>
      </c>
      <c r="E117" s="1" t="s">
        <v>8</v>
      </c>
      <c r="F117" s="1" t="s">
        <v>11</v>
      </c>
      <c r="G117" s="1" t="s">
        <v>3</v>
      </c>
      <c r="H117" s="1" t="s">
        <v>75</v>
      </c>
      <c r="I117" s="1">
        <v>2</v>
      </c>
      <c r="J117" s="1">
        <f t="shared" si="1"/>
        <v>0</v>
      </c>
      <c r="K117" s="1">
        <f>COUNTIF(B117,"MINDDS")</f>
        <v>0</v>
      </c>
    </row>
    <row r="118" spans="1:13" s="1" customFormat="1" x14ac:dyDescent="0.2">
      <c r="A118" s="1" t="s">
        <v>1234</v>
      </c>
      <c r="C118" s="1">
        <f>2018-1942</f>
        <v>76</v>
      </c>
      <c r="D118" s="1" t="s">
        <v>5</v>
      </c>
      <c r="E118" s="1" t="s">
        <v>8</v>
      </c>
      <c r="F118" s="1" t="s">
        <v>11</v>
      </c>
      <c r="G118" s="1" t="s">
        <v>3</v>
      </c>
      <c r="H118" s="1" t="s">
        <v>75</v>
      </c>
      <c r="I118" s="1">
        <v>2</v>
      </c>
      <c r="J118" s="1">
        <f t="shared" si="1"/>
        <v>0</v>
      </c>
      <c r="K118" s="1">
        <f>COUNTIF(B118,"MINDDS")</f>
        <v>0</v>
      </c>
    </row>
    <row r="119" spans="1:13" s="1" customFormat="1" x14ac:dyDescent="0.2">
      <c r="A119" s="1" t="s">
        <v>1237</v>
      </c>
      <c r="C119" s="1">
        <v>81</v>
      </c>
      <c r="D119" s="1" t="s">
        <v>10</v>
      </c>
      <c r="E119" s="1" t="s">
        <v>8</v>
      </c>
      <c r="F119" s="1" t="s">
        <v>11</v>
      </c>
      <c r="G119" s="1" t="s">
        <v>3</v>
      </c>
      <c r="H119" s="1" t="s">
        <v>75</v>
      </c>
      <c r="I119" s="1">
        <v>2</v>
      </c>
      <c r="J119" s="1">
        <f t="shared" si="1"/>
        <v>0</v>
      </c>
      <c r="K119" s="1">
        <f>COUNTIF(B119,"MINDDS")</f>
        <v>0</v>
      </c>
    </row>
    <row r="120" spans="1:13" s="1" customFormat="1" x14ac:dyDescent="0.2">
      <c r="A120" s="1" t="s">
        <v>1244</v>
      </c>
      <c r="C120" s="1">
        <f>2018-1956</f>
        <v>62</v>
      </c>
      <c r="D120" s="1" t="s">
        <v>10</v>
      </c>
      <c r="E120" s="1" t="s">
        <v>8</v>
      </c>
      <c r="F120" s="1" t="s">
        <v>26</v>
      </c>
      <c r="G120" s="1" t="s">
        <v>3</v>
      </c>
      <c r="H120" s="1" t="s">
        <v>75</v>
      </c>
      <c r="I120" s="1">
        <v>2</v>
      </c>
      <c r="J120" s="1">
        <f t="shared" si="1"/>
        <v>0</v>
      </c>
      <c r="K120" s="1">
        <f>COUNTIF(B120,"MINDDS")</f>
        <v>0</v>
      </c>
    </row>
    <row r="121" spans="1:13" s="1" customFormat="1" x14ac:dyDescent="0.2">
      <c r="A121" s="1" t="s">
        <v>1258</v>
      </c>
      <c r="C121" s="1">
        <v>75</v>
      </c>
      <c r="D121" s="1" t="s">
        <v>10</v>
      </c>
      <c r="E121" s="1" t="s">
        <v>8</v>
      </c>
      <c r="F121" s="1" t="s">
        <v>11</v>
      </c>
      <c r="G121" s="1" t="s">
        <v>3</v>
      </c>
      <c r="H121" s="1" t="s">
        <v>75</v>
      </c>
      <c r="I121" s="1">
        <v>2</v>
      </c>
      <c r="J121" s="1">
        <f t="shared" si="1"/>
        <v>0</v>
      </c>
      <c r="K121" s="1">
        <f>COUNTIF(B121,"MINDDS")</f>
        <v>0</v>
      </c>
    </row>
    <row r="122" spans="1:13" s="1" customFormat="1" x14ac:dyDescent="0.2">
      <c r="A122" s="1" t="s">
        <v>1266</v>
      </c>
      <c r="C122" s="1">
        <f>2018-1950</f>
        <v>68</v>
      </c>
      <c r="D122" s="1" t="s">
        <v>10</v>
      </c>
      <c r="E122" s="1" t="s">
        <v>8</v>
      </c>
      <c r="F122" s="1" t="s">
        <v>11</v>
      </c>
      <c r="G122" s="1" t="s">
        <v>3</v>
      </c>
      <c r="H122" s="1" t="s">
        <v>75</v>
      </c>
      <c r="I122" s="1">
        <v>2</v>
      </c>
      <c r="J122" s="1">
        <f t="shared" si="1"/>
        <v>0</v>
      </c>
      <c r="K122" s="1">
        <f>COUNTIF(B122,"MINDDS")</f>
        <v>0</v>
      </c>
    </row>
    <row r="123" spans="1:13" s="1" customFormat="1" x14ac:dyDescent="0.2">
      <c r="A123" s="1" t="s">
        <v>1270</v>
      </c>
      <c r="C123" s="1">
        <v>71</v>
      </c>
      <c r="D123" s="1" t="s">
        <v>10</v>
      </c>
      <c r="E123" s="1" t="s">
        <v>8</v>
      </c>
      <c r="F123" s="1" t="s">
        <v>1226</v>
      </c>
      <c r="G123" s="1" t="s">
        <v>3</v>
      </c>
      <c r="H123" s="1" t="s">
        <v>75</v>
      </c>
      <c r="I123" s="1">
        <v>2</v>
      </c>
      <c r="J123" s="1">
        <f t="shared" si="1"/>
        <v>0</v>
      </c>
      <c r="K123" s="1">
        <f>COUNTIF(B123,"MINDDS")</f>
        <v>0</v>
      </c>
    </row>
    <row r="124" spans="1:13" s="1" customFormat="1" x14ac:dyDescent="0.2">
      <c r="A124" s="1" t="s">
        <v>1271</v>
      </c>
      <c r="C124" s="1">
        <f>2018-1945</f>
        <v>73</v>
      </c>
      <c r="D124" s="1" t="s">
        <v>10</v>
      </c>
      <c r="E124" s="1" t="s">
        <v>8</v>
      </c>
      <c r="F124" s="1" t="s">
        <v>11</v>
      </c>
      <c r="G124" s="1" t="s">
        <v>3</v>
      </c>
      <c r="H124" s="1" t="s">
        <v>75</v>
      </c>
      <c r="I124" s="1">
        <v>2</v>
      </c>
      <c r="J124" s="1">
        <f t="shared" si="1"/>
        <v>0</v>
      </c>
      <c r="K124" s="1">
        <f>COUNTIF(B124,"MINDDS")</f>
        <v>0</v>
      </c>
    </row>
    <row r="125" spans="1:13" s="1" customFormat="1" x14ac:dyDescent="0.2">
      <c r="A125" s="1" t="s">
        <v>1279</v>
      </c>
      <c r="C125" s="1">
        <f>2018-1951</f>
        <v>67</v>
      </c>
      <c r="D125" s="1" t="s">
        <v>10</v>
      </c>
      <c r="E125" s="1" t="s">
        <v>8</v>
      </c>
      <c r="F125" s="1" t="s">
        <v>11</v>
      </c>
      <c r="G125" s="1" t="s">
        <v>3</v>
      </c>
      <c r="H125" s="1" t="s">
        <v>75</v>
      </c>
      <c r="I125" s="1">
        <v>2</v>
      </c>
      <c r="J125" s="1">
        <f t="shared" si="1"/>
        <v>0</v>
      </c>
      <c r="K125" s="1">
        <f>COUNTIF(B125,"MINDDS")</f>
        <v>0</v>
      </c>
    </row>
    <row r="126" spans="1:13" s="1" customFormat="1" x14ac:dyDescent="0.2">
      <c r="A126" s="1" t="s">
        <v>1289</v>
      </c>
      <c r="C126" s="1">
        <f>2018-1937</f>
        <v>81</v>
      </c>
      <c r="D126" s="1" t="s">
        <v>10</v>
      </c>
      <c r="E126" s="1" t="s">
        <v>8</v>
      </c>
      <c r="F126" s="1" t="s">
        <v>11</v>
      </c>
      <c r="G126" s="1" t="s">
        <v>3</v>
      </c>
      <c r="H126" s="1" t="s">
        <v>75</v>
      </c>
      <c r="I126" s="1">
        <v>2</v>
      </c>
      <c r="J126" s="1">
        <f t="shared" si="1"/>
        <v>0</v>
      </c>
      <c r="K126" s="1">
        <f>COUNTIF(B126,"MINDDS")</f>
        <v>0</v>
      </c>
    </row>
    <row r="127" spans="1:13" s="1" customFormat="1" x14ac:dyDescent="0.2">
      <c r="A127" s="1" t="s">
        <v>1310</v>
      </c>
      <c r="C127" s="1">
        <f>2018-1950</f>
        <v>68</v>
      </c>
      <c r="D127" s="1" t="s">
        <v>5</v>
      </c>
      <c r="E127" s="1" t="s">
        <v>8</v>
      </c>
      <c r="F127" s="1" t="s">
        <v>11</v>
      </c>
      <c r="G127" s="1" t="s">
        <v>3</v>
      </c>
      <c r="H127" s="1" t="s">
        <v>75</v>
      </c>
      <c r="I127" s="1">
        <v>2</v>
      </c>
      <c r="J127" s="1">
        <f t="shared" si="1"/>
        <v>0</v>
      </c>
      <c r="K127" s="1">
        <f>COUNTIF(B127,"MINDDS")</f>
        <v>0</v>
      </c>
    </row>
    <row r="128" spans="1:13" s="1" customFormat="1" x14ac:dyDescent="0.2">
      <c r="A128" s="1" t="s">
        <v>1329</v>
      </c>
      <c r="C128" s="1">
        <f>2018-1936</f>
        <v>82</v>
      </c>
      <c r="D128" s="1" t="s">
        <v>10</v>
      </c>
      <c r="E128" s="1" t="s">
        <v>8</v>
      </c>
      <c r="F128" s="1" t="s">
        <v>11</v>
      </c>
      <c r="G128" s="1" t="s">
        <v>3</v>
      </c>
      <c r="H128" s="1" t="s">
        <v>75</v>
      </c>
      <c r="I128" s="1">
        <v>2</v>
      </c>
      <c r="J128" s="1">
        <f t="shared" si="1"/>
        <v>0</v>
      </c>
      <c r="K128" s="1">
        <f>COUNTIF(B128,"MINDDS")</f>
        <v>0</v>
      </c>
      <c r="M128" s="2"/>
    </row>
    <row r="129" spans="1:16" s="1" customFormat="1" x14ac:dyDescent="0.2">
      <c r="A129" s="1" t="s">
        <v>1337</v>
      </c>
      <c r="C129" s="1">
        <f>2018-1946</f>
        <v>72</v>
      </c>
      <c r="D129" s="1" t="s">
        <v>10</v>
      </c>
      <c r="E129" s="1" t="s">
        <v>620</v>
      </c>
      <c r="F129" s="1" t="s">
        <v>11</v>
      </c>
      <c r="G129" s="1" t="s">
        <v>3</v>
      </c>
      <c r="H129" s="1" t="s">
        <v>75</v>
      </c>
      <c r="I129" s="1">
        <v>2</v>
      </c>
      <c r="J129" s="1">
        <f t="shared" si="1"/>
        <v>0</v>
      </c>
      <c r="K129" s="1">
        <f>COUNTIF(B129,"MINDDS")</f>
        <v>0</v>
      </c>
    </row>
    <row r="130" spans="1:16" s="1" customFormat="1" x14ac:dyDescent="0.2">
      <c r="A130" s="1" t="s">
        <v>1353</v>
      </c>
      <c r="C130" s="1">
        <f>2018-1948</f>
        <v>70</v>
      </c>
      <c r="D130" s="1" t="s">
        <v>5</v>
      </c>
      <c r="E130" s="1" t="s">
        <v>8</v>
      </c>
      <c r="F130" s="1" t="s">
        <v>11</v>
      </c>
      <c r="G130" s="1" t="s">
        <v>3</v>
      </c>
      <c r="H130" s="1" t="s">
        <v>75</v>
      </c>
      <c r="I130" s="1">
        <v>2</v>
      </c>
      <c r="J130" s="1">
        <f t="shared" ref="J130:J193" si="2">COUNTIF(H130,"Patient declined study participation")+COUNTIF(H130,"Patient declined study discussion")</f>
        <v>0</v>
      </c>
      <c r="K130" s="1">
        <f>COUNTIF(B130,"MINDDS")</f>
        <v>0</v>
      </c>
    </row>
    <row r="131" spans="1:16" s="1" customFormat="1" x14ac:dyDescent="0.2">
      <c r="A131" s="1" t="s">
        <v>1357</v>
      </c>
      <c r="C131" s="1">
        <f>2018-1937</f>
        <v>81</v>
      </c>
      <c r="D131" s="1" t="s">
        <v>5</v>
      </c>
      <c r="E131" s="1" t="s">
        <v>8</v>
      </c>
      <c r="F131" s="1" t="s">
        <v>11</v>
      </c>
      <c r="G131" s="1" t="s">
        <v>3</v>
      </c>
      <c r="H131" s="1" t="s">
        <v>75</v>
      </c>
      <c r="I131" s="1">
        <v>2</v>
      </c>
      <c r="J131" s="1">
        <f t="shared" si="2"/>
        <v>0</v>
      </c>
      <c r="K131" s="1">
        <f>COUNTIF(B131,"MINDDS")</f>
        <v>0</v>
      </c>
    </row>
    <row r="132" spans="1:16" s="1" customFormat="1" x14ac:dyDescent="0.2">
      <c r="A132" s="1" t="s">
        <v>1366</v>
      </c>
      <c r="C132" s="1">
        <f>2018-1945</f>
        <v>73</v>
      </c>
      <c r="D132" s="1" t="s">
        <v>10</v>
      </c>
      <c r="E132" s="1" t="s">
        <v>8</v>
      </c>
      <c r="F132" s="1" t="s">
        <v>26</v>
      </c>
      <c r="G132" s="1" t="s">
        <v>3</v>
      </c>
      <c r="H132" s="1" t="s">
        <v>75</v>
      </c>
      <c r="I132" s="1">
        <v>2</v>
      </c>
      <c r="J132" s="1">
        <f t="shared" si="2"/>
        <v>0</v>
      </c>
      <c r="K132" s="1">
        <f>COUNTIF(B132,"MINDDS")</f>
        <v>0</v>
      </c>
      <c r="M132" s="2"/>
    </row>
    <row r="133" spans="1:16" s="1" customFormat="1" x14ac:dyDescent="0.2">
      <c r="A133" s="1" t="s">
        <v>1375</v>
      </c>
      <c r="C133" s="1">
        <f>2018-1951</f>
        <v>67</v>
      </c>
      <c r="D133" s="1" t="s">
        <v>5</v>
      </c>
      <c r="E133" s="1" t="s">
        <v>8</v>
      </c>
      <c r="F133" s="1" t="s">
        <v>11</v>
      </c>
      <c r="G133" s="1" t="s">
        <v>3</v>
      </c>
      <c r="H133" s="1" t="s">
        <v>75</v>
      </c>
      <c r="I133" s="1">
        <v>2</v>
      </c>
      <c r="J133" s="1">
        <f t="shared" si="2"/>
        <v>0</v>
      </c>
      <c r="K133" s="1">
        <f>COUNTIF(B133,"MINDDS")</f>
        <v>0</v>
      </c>
    </row>
    <row r="134" spans="1:16" s="1" customFormat="1" x14ac:dyDescent="0.2">
      <c r="A134" s="1" t="s">
        <v>1378</v>
      </c>
      <c r="C134" s="1">
        <f>2018-1946</f>
        <v>72</v>
      </c>
      <c r="D134" s="1" t="s">
        <v>10</v>
      </c>
      <c r="E134" s="1" t="s">
        <v>8</v>
      </c>
      <c r="F134" s="1" t="s">
        <v>11</v>
      </c>
      <c r="G134" s="1" t="s">
        <v>3</v>
      </c>
      <c r="H134" s="1" t="s">
        <v>75</v>
      </c>
      <c r="I134" s="1">
        <v>2</v>
      </c>
      <c r="J134" s="1">
        <f t="shared" si="2"/>
        <v>0</v>
      </c>
      <c r="K134" s="1">
        <f>COUNTIF(B134,"MINDDS")</f>
        <v>0</v>
      </c>
    </row>
    <row r="135" spans="1:16" s="1" customFormat="1" x14ac:dyDescent="0.2">
      <c r="A135" s="1" t="s">
        <v>1390</v>
      </c>
      <c r="C135" s="1">
        <v>65</v>
      </c>
      <c r="D135" s="1" t="s">
        <v>10</v>
      </c>
      <c r="E135" s="1" t="s">
        <v>8</v>
      </c>
      <c r="F135" s="1" t="s">
        <v>11</v>
      </c>
      <c r="G135" s="1" t="s">
        <v>3</v>
      </c>
      <c r="H135" s="1" t="s">
        <v>75</v>
      </c>
      <c r="I135" s="1">
        <v>2</v>
      </c>
      <c r="J135" s="1">
        <f t="shared" si="2"/>
        <v>0</v>
      </c>
      <c r="K135" s="1">
        <f>COUNTIF(B135,"MINDDS")</f>
        <v>0</v>
      </c>
      <c r="M135" s="2"/>
    </row>
    <row r="136" spans="1:16" s="1" customFormat="1" x14ac:dyDescent="0.2">
      <c r="A136" s="1" t="s">
        <v>1391</v>
      </c>
      <c r="C136" s="1">
        <f>2018-1952</f>
        <v>66</v>
      </c>
      <c r="D136" s="1" t="s">
        <v>10</v>
      </c>
      <c r="E136" s="1" t="s">
        <v>8</v>
      </c>
      <c r="F136" s="1" t="s">
        <v>11</v>
      </c>
      <c r="G136" s="1" t="s">
        <v>3</v>
      </c>
      <c r="H136" s="1" t="s">
        <v>75</v>
      </c>
      <c r="I136" s="1">
        <v>2</v>
      </c>
      <c r="J136" s="1">
        <f t="shared" si="2"/>
        <v>0</v>
      </c>
      <c r="K136" s="1">
        <f>COUNTIF(B136,"MINDDS")</f>
        <v>0</v>
      </c>
    </row>
    <row r="137" spans="1:16" s="1" customFormat="1" x14ac:dyDescent="0.2">
      <c r="A137" s="1" t="s">
        <v>1400</v>
      </c>
      <c r="C137" s="1" t="s">
        <v>2</v>
      </c>
      <c r="D137" s="1" t="s">
        <v>10</v>
      </c>
      <c r="E137" s="1" t="s">
        <v>620</v>
      </c>
      <c r="F137" s="1" t="s">
        <v>1226</v>
      </c>
      <c r="G137" s="1" t="s">
        <v>3</v>
      </c>
      <c r="H137" s="1" t="s">
        <v>75</v>
      </c>
      <c r="I137" s="1">
        <v>2</v>
      </c>
      <c r="J137" s="1">
        <f t="shared" si="2"/>
        <v>0</v>
      </c>
      <c r="K137" s="1">
        <f>COUNTIF(B137,"MINDDS")</f>
        <v>0</v>
      </c>
      <c r="M137" s="2"/>
    </row>
    <row r="138" spans="1:16" s="1" customFormat="1" x14ac:dyDescent="0.2">
      <c r="A138" s="1" t="s">
        <v>1404</v>
      </c>
      <c r="C138" s="1">
        <f>2018-1950</f>
        <v>68</v>
      </c>
      <c r="D138" s="1" t="s">
        <v>10</v>
      </c>
      <c r="E138" s="1" t="s">
        <v>8</v>
      </c>
      <c r="F138" s="1" t="s">
        <v>11</v>
      </c>
      <c r="G138" s="1" t="s">
        <v>3</v>
      </c>
      <c r="H138" s="1" t="s">
        <v>75</v>
      </c>
      <c r="I138" s="1">
        <v>2</v>
      </c>
      <c r="J138" s="1">
        <f t="shared" si="2"/>
        <v>0</v>
      </c>
      <c r="K138" s="1">
        <f>COUNTIF(B138,"MINDDS")</f>
        <v>0</v>
      </c>
    </row>
    <row r="139" spans="1:16" s="1" customFormat="1" x14ac:dyDescent="0.2">
      <c r="A139" s="1" t="s">
        <v>1408</v>
      </c>
      <c r="C139" s="1">
        <v>63</v>
      </c>
      <c r="D139" s="1" t="s">
        <v>10</v>
      </c>
      <c r="E139" s="1" t="s">
        <v>8</v>
      </c>
      <c r="F139" s="1" t="s">
        <v>11</v>
      </c>
      <c r="G139" s="1" t="s">
        <v>3</v>
      </c>
      <c r="H139" s="1" t="s">
        <v>75</v>
      </c>
      <c r="I139" s="1">
        <v>2</v>
      </c>
      <c r="J139" s="1">
        <f t="shared" si="2"/>
        <v>0</v>
      </c>
      <c r="K139" s="1">
        <f>COUNTIF(B139,"MINDDS")</f>
        <v>0</v>
      </c>
    </row>
    <row r="140" spans="1:16" s="1" customFormat="1" x14ac:dyDescent="0.2">
      <c r="A140" s="1" t="s">
        <v>1414</v>
      </c>
      <c r="C140" s="1">
        <f>2018-1938</f>
        <v>80</v>
      </c>
      <c r="D140" s="1" t="s">
        <v>10</v>
      </c>
      <c r="E140" s="1" t="s">
        <v>8</v>
      </c>
      <c r="F140" s="1" t="s">
        <v>11</v>
      </c>
      <c r="G140" s="1" t="s">
        <v>3</v>
      </c>
      <c r="H140" s="1" t="s">
        <v>75</v>
      </c>
      <c r="I140" s="1">
        <v>2</v>
      </c>
      <c r="J140" s="1">
        <f t="shared" si="2"/>
        <v>0</v>
      </c>
      <c r="K140" s="1">
        <f>COUNTIF(B140,"MINDDS")</f>
        <v>0</v>
      </c>
      <c r="M140" s="2"/>
    </row>
    <row r="141" spans="1:16" s="1" customFormat="1" x14ac:dyDescent="0.2">
      <c r="A141" s="1" t="s">
        <v>1423</v>
      </c>
      <c r="C141" s="1">
        <v>71</v>
      </c>
      <c r="D141" s="1" t="s">
        <v>10</v>
      </c>
      <c r="E141" s="1" t="s">
        <v>620</v>
      </c>
      <c r="F141" s="1" t="s">
        <v>11</v>
      </c>
      <c r="G141" s="1" t="s">
        <v>3</v>
      </c>
      <c r="H141" s="1" t="s">
        <v>75</v>
      </c>
      <c r="I141" s="1">
        <v>2</v>
      </c>
      <c r="J141" s="1">
        <f t="shared" si="2"/>
        <v>0</v>
      </c>
      <c r="K141" s="1">
        <f>COUNTIF(B141,"MINDDS")</f>
        <v>0</v>
      </c>
    </row>
    <row r="142" spans="1:16" s="1" customFormat="1" x14ac:dyDescent="0.2">
      <c r="A142" s="1" t="s">
        <v>1438</v>
      </c>
      <c r="C142" s="1">
        <v>71</v>
      </c>
      <c r="D142" s="1" t="s">
        <v>10</v>
      </c>
      <c r="E142" s="1" t="s">
        <v>8</v>
      </c>
      <c r="F142" s="1" t="s">
        <v>11</v>
      </c>
      <c r="G142" s="1" t="s">
        <v>3</v>
      </c>
      <c r="H142" s="1" t="s">
        <v>75</v>
      </c>
      <c r="I142" s="1">
        <v>2</v>
      </c>
      <c r="J142" s="1">
        <f t="shared" si="2"/>
        <v>0</v>
      </c>
      <c r="K142" s="1">
        <f>COUNTIF(B142,"MINDDS")</f>
        <v>0</v>
      </c>
    </row>
    <row r="143" spans="1:16" s="1" customFormat="1" x14ac:dyDescent="0.2">
      <c r="A143" s="1" t="s">
        <v>1445</v>
      </c>
      <c r="C143" s="1">
        <v>79</v>
      </c>
      <c r="D143" s="1" t="s">
        <v>10</v>
      </c>
      <c r="E143" s="1" t="s">
        <v>8</v>
      </c>
      <c r="F143" s="1" t="s">
        <v>11</v>
      </c>
      <c r="G143" s="1" t="s">
        <v>3</v>
      </c>
      <c r="H143" s="1" t="s">
        <v>75</v>
      </c>
      <c r="I143" s="1">
        <v>2</v>
      </c>
      <c r="J143" s="1">
        <f t="shared" si="2"/>
        <v>0</v>
      </c>
      <c r="K143" s="1">
        <f>COUNTIF(B143,"MINDDS")</f>
        <v>0</v>
      </c>
      <c r="M143" s="2"/>
      <c r="P143" s="1" t="s">
        <v>2184</v>
      </c>
    </row>
    <row r="144" spans="1:16" s="1" customFormat="1" x14ac:dyDescent="0.2">
      <c r="A144" s="1" t="s">
        <v>1456</v>
      </c>
      <c r="C144" s="1">
        <v>68</v>
      </c>
      <c r="D144" s="1" t="s">
        <v>10</v>
      </c>
      <c r="E144" s="1" t="s">
        <v>620</v>
      </c>
      <c r="F144" s="1" t="s">
        <v>11</v>
      </c>
      <c r="G144" s="1" t="s">
        <v>3</v>
      </c>
      <c r="H144" s="1" t="s">
        <v>75</v>
      </c>
      <c r="I144" s="1">
        <v>2</v>
      </c>
      <c r="J144" s="1">
        <f t="shared" si="2"/>
        <v>0</v>
      </c>
      <c r="K144" s="1">
        <f>COUNTIF(B144,"MINDDS")</f>
        <v>0</v>
      </c>
    </row>
    <row r="145" spans="1:16" s="1" customFormat="1" x14ac:dyDescent="0.2">
      <c r="A145" s="1" t="s">
        <v>1472</v>
      </c>
      <c r="C145" s="1">
        <v>67</v>
      </c>
      <c r="D145" s="1" t="s">
        <v>10</v>
      </c>
      <c r="E145" s="1" t="s">
        <v>8</v>
      </c>
      <c r="F145" s="1" t="s">
        <v>11</v>
      </c>
      <c r="G145" s="1" t="s">
        <v>3</v>
      </c>
      <c r="H145" s="1" t="s">
        <v>75</v>
      </c>
      <c r="I145" s="1">
        <v>2</v>
      </c>
      <c r="J145" s="1">
        <f t="shared" si="2"/>
        <v>0</v>
      </c>
      <c r="K145" s="1">
        <f>COUNTIF(B145,"MINDDS")</f>
        <v>0</v>
      </c>
      <c r="M145" s="2"/>
    </row>
    <row r="146" spans="1:16" s="1" customFormat="1" x14ac:dyDescent="0.2">
      <c r="A146" s="1" t="s">
        <v>1484</v>
      </c>
      <c r="C146" s="1">
        <v>66</v>
      </c>
      <c r="D146" s="1" t="s">
        <v>10</v>
      </c>
      <c r="E146" s="1" t="s">
        <v>8</v>
      </c>
      <c r="F146" s="1" t="s">
        <v>11</v>
      </c>
      <c r="G146" s="1" t="s">
        <v>3</v>
      </c>
      <c r="H146" s="1" t="s">
        <v>75</v>
      </c>
      <c r="I146" s="1">
        <v>2</v>
      </c>
      <c r="J146" s="1">
        <f t="shared" si="2"/>
        <v>0</v>
      </c>
      <c r="K146" s="1">
        <f>COUNTIF(B146,"MINDDS")</f>
        <v>0</v>
      </c>
    </row>
    <row r="147" spans="1:16" s="1" customFormat="1" x14ac:dyDescent="0.2">
      <c r="A147" s="1" t="s">
        <v>1491</v>
      </c>
      <c r="C147" s="1">
        <v>81</v>
      </c>
      <c r="D147" s="1" t="s">
        <v>10</v>
      </c>
      <c r="E147" s="1" t="s">
        <v>8</v>
      </c>
      <c r="F147" s="1" t="s">
        <v>11</v>
      </c>
      <c r="G147" s="1" t="s">
        <v>3</v>
      </c>
      <c r="H147" s="1" t="s">
        <v>75</v>
      </c>
      <c r="I147" s="1">
        <v>2</v>
      </c>
      <c r="J147" s="1">
        <f t="shared" si="2"/>
        <v>0</v>
      </c>
      <c r="K147" s="1">
        <f>COUNTIF(B147,"MINDDS")</f>
        <v>0</v>
      </c>
    </row>
    <row r="148" spans="1:16" s="1" customFormat="1" x14ac:dyDescent="0.2">
      <c r="A148" s="1" t="s">
        <v>1498</v>
      </c>
      <c r="C148" s="1">
        <f>2018-1952</f>
        <v>66</v>
      </c>
      <c r="D148" s="1" t="s">
        <v>10</v>
      </c>
      <c r="E148" s="1" t="s">
        <v>8</v>
      </c>
      <c r="F148" s="1" t="s">
        <v>11</v>
      </c>
      <c r="G148" s="1" t="s">
        <v>3</v>
      </c>
      <c r="H148" s="1" t="s">
        <v>75</v>
      </c>
      <c r="I148" s="1">
        <v>2</v>
      </c>
      <c r="J148" s="1">
        <f t="shared" si="2"/>
        <v>0</v>
      </c>
      <c r="K148" s="1">
        <f>COUNTIF(B148,"MINDDS")</f>
        <v>0</v>
      </c>
      <c r="M148" s="2"/>
      <c r="P148" s="1" t="s">
        <v>2193</v>
      </c>
    </row>
    <row r="149" spans="1:16" s="1" customFormat="1" x14ac:dyDescent="0.2">
      <c r="A149" s="1" t="s">
        <v>1518</v>
      </c>
      <c r="C149" s="1">
        <f>2019-1946</f>
        <v>73</v>
      </c>
      <c r="D149" s="1" t="s">
        <v>10</v>
      </c>
      <c r="E149" s="1" t="s">
        <v>8</v>
      </c>
      <c r="F149" s="1" t="s">
        <v>11</v>
      </c>
      <c r="G149" s="1" t="s">
        <v>3</v>
      </c>
      <c r="H149" s="1" t="s">
        <v>75</v>
      </c>
      <c r="I149" s="1">
        <v>2</v>
      </c>
      <c r="J149" s="1">
        <f t="shared" si="2"/>
        <v>0</v>
      </c>
      <c r="K149" s="1">
        <f>COUNTIF(B149,"MINDDS")</f>
        <v>0</v>
      </c>
    </row>
    <row r="150" spans="1:16" s="1" customFormat="1" x14ac:dyDescent="0.2">
      <c r="A150" s="1" t="s">
        <v>1519</v>
      </c>
      <c r="C150" s="1">
        <f>2019-1937-1</f>
        <v>81</v>
      </c>
      <c r="D150" s="1" t="s">
        <v>5</v>
      </c>
      <c r="E150" s="1" t="s">
        <v>8</v>
      </c>
      <c r="F150" s="1" t="s">
        <v>11</v>
      </c>
      <c r="G150" s="1" t="s">
        <v>3</v>
      </c>
      <c r="H150" s="1" t="s">
        <v>75</v>
      </c>
      <c r="I150" s="1">
        <v>2</v>
      </c>
      <c r="J150" s="1">
        <f t="shared" si="2"/>
        <v>0</v>
      </c>
      <c r="K150" s="1">
        <f>COUNTIF(B150,"MINDDS")</f>
        <v>0</v>
      </c>
    </row>
    <row r="151" spans="1:16" s="1" customFormat="1" x14ac:dyDescent="0.2">
      <c r="A151" s="1" t="s">
        <v>1540</v>
      </c>
      <c r="C151" s="1">
        <v>68</v>
      </c>
      <c r="D151" s="1" t="s">
        <v>10</v>
      </c>
      <c r="E151" s="1" t="s">
        <v>8</v>
      </c>
      <c r="F151" s="1" t="s">
        <v>11</v>
      </c>
      <c r="G151" s="1" t="s">
        <v>3</v>
      </c>
      <c r="H151" s="1" t="s">
        <v>75</v>
      </c>
      <c r="I151" s="1">
        <v>2</v>
      </c>
      <c r="J151" s="1">
        <f t="shared" si="2"/>
        <v>0</v>
      </c>
      <c r="K151" s="1">
        <f>COUNTIF(B151,"MINDDS")</f>
        <v>0</v>
      </c>
    </row>
    <row r="152" spans="1:16" s="1" customFormat="1" x14ac:dyDescent="0.2">
      <c r="A152" s="1" t="s">
        <v>1550</v>
      </c>
      <c r="C152" s="1">
        <f>2019-1956-1</f>
        <v>62</v>
      </c>
      <c r="D152" s="1" t="s">
        <v>10</v>
      </c>
      <c r="E152" s="1" t="s">
        <v>8</v>
      </c>
      <c r="F152" s="1" t="s">
        <v>11</v>
      </c>
      <c r="G152" s="1" t="s">
        <v>3</v>
      </c>
      <c r="H152" s="1" t="s">
        <v>75</v>
      </c>
      <c r="I152" s="1">
        <v>2</v>
      </c>
      <c r="J152" s="1">
        <f t="shared" si="2"/>
        <v>0</v>
      </c>
      <c r="K152" s="1">
        <f>COUNTIF(B152,"MINDDS")</f>
        <v>0</v>
      </c>
    </row>
    <row r="153" spans="1:16" s="1" customFormat="1" x14ac:dyDescent="0.2">
      <c r="A153" s="1" t="s">
        <v>1567</v>
      </c>
      <c r="C153" s="1">
        <f>2019-1948-1</f>
        <v>70</v>
      </c>
      <c r="D153" s="1" t="s">
        <v>10</v>
      </c>
      <c r="E153" s="1" t="s">
        <v>8</v>
      </c>
      <c r="F153" s="1" t="s">
        <v>11</v>
      </c>
      <c r="G153" s="1" t="s">
        <v>3</v>
      </c>
      <c r="H153" s="1" t="s">
        <v>75</v>
      </c>
      <c r="I153" s="1">
        <v>2</v>
      </c>
      <c r="J153" s="1">
        <f t="shared" si="2"/>
        <v>0</v>
      </c>
      <c r="K153" s="1">
        <f>COUNTIF(B153,"MINDDS")</f>
        <v>0</v>
      </c>
    </row>
    <row r="154" spans="1:16" s="1" customFormat="1" x14ac:dyDescent="0.2">
      <c r="A154" s="1" t="s">
        <v>1569</v>
      </c>
      <c r="C154" s="1">
        <f>2018-1956</f>
        <v>62</v>
      </c>
      <c r="D154" s="1" t="s">
        <v>10</v>
      </c>
      <c r="E154" s="1" t="s">
        <v>3</v>
      </c>
      <c r="F154" s="1" t="s">
        <v>11</v>
      </c>
      <c r="G154" s="1" t="s">
        <v>3</v>
      </c>
      <c r="H154" s="1" t="s">
        <v>75</v>
      </c>
      <c r="I154" s="1">
        <v>2</v>
      </c>
      <c r="J154" s="1">
        <f t="shared" si="2"/>
        <v>0</v>
      </c>
      <c r="K154" s="1">
        <f>COUNTIF(B154,"MINDDS")</f>
        <v>0</v>
      </c>
    </row>
    <row r="155" spans="1:16" s="1" customFormat="1" x14ac:dyDescent="0.2">
      <c r="A155" s="1" t="s">
        <v>1577</v>
      </c>
      <c r="C155" s="1">
        <f>2018-1957</f>
        <v>61</v>
      </c>
      <c r="D155" s="1" t="s">
        <v>10</v>
      </c>
      <c r="E155" s="1" t="s">
        <v>8</v>
      </c>
      <c r="F155" s="1" t="s">
        <v>11</v>
      </c>
      <c r="G155" s="1" t="s">
        <v>3</v>
      </c>
      <c r="H155" s="1" t="s">
        <v>75</v>
      </c>
      <c r="I155" s="1">
        <v>2</v>
      </c>
      <c r="J155" s="1">
        <f t="shared" si="2"/>
        <v>0</v>
      </c>
      <c r="K155" s="1">
        <f>COUNTIF(B155,"MINDDS")</f>
        <v>0</v>
      </c>
    </row>
    <row r="156" spans="1:16" s="1" customFormat="1" x14ac:dyDescent="0.2">
      <c r="A156" s="1" t="s">
        <v>1581</v>
      </c>
      <c r="C156" s="1">
        <f>2018-1952</f>
        <v>66</v>
      </c>
      <c r="D156" s="1" t="s">
        <v>10</v>
      </c>
      <c r="E156" s="1" t="s">
        <v>8</v>
      </c>
      <c r="F156" s="1" t="s">
        <v>11</v>
      </c>
      <c r="G156" s="1" t="s">
        <v>3</v>
      </c>
      <c r="H156" s="1" t="s">
        <v>75</v>
      </c>
      <c r="I156" s="1">
        <v>2</v>
      </c>
      <c r="J156" s="1">
        <f t="shared" si="2"/>
        <v>0</v>
      </c>
      <c r="K156" s="1">
        <f>COUNTIF(B156,"MINDDS")</f>
        <v>0</v>
      </c>
    </row>
    <row r="157" spans="1:16" s="1" customFormat="1" x14ac:dyDescent="0.2">
      <c r="A157" s="1" t="s">
        <v>1584</v>
      </c>
      <c r="C157" s="1">
        <f>2018-1947</f>
        <v>71</v>
      </c>
      <c r="D157" s="1" t="s">
        <v>10</v>
      </c>
      <c r="E157" s="1" t="s">
        <v>8</v>
      </c>
      <c r="F157" s="1" t="s">
        <v>11</v>
      </c>
      <c r="G157" s="1" t="s">
        <v>3</v>
      </c>
      <c r="H157" s="1" t="s">
        <v>75</v>
      </c>
      <c r="I157" s="1">
        <v>2</v>
      </c>
      <c r="J157" s="1">
        <f t="shared" si="2"/>
        <v>0</v>
      </c>
      <c r="K157" s="1">
        <f>COUNTIF(B157,"MINDDS")</f>
        <v>0</v>
      </c>
    </row>
    <row r="158" spans="1:16" s="1" customFormat="1" x14ac:dyDescent="0.2">
      <c r="A158" s="1" t="s">
        <v>1599</v>
      </c>
      <c r="C158" s="1">
        <v>80</v>
      </c>
      <c r="D158" s="1" t="s">
        <v>10</v>
      </c>
      <c r="E158" s="1" t="s">
        <v>8</v>
      </c>
      <c r="F158" s="1" t="s">
        <v>11</v>
      </c>
      <c r="G158" s="1" t="s">
        <v>3</v>
      </c>
      <c r="H158" s="1" t="s">
        <v>75</v>
      </c>
      <c r="I158" s="1">
        <v>2</v>
      </c>
      <c r="J158" s="1">
        <f t="shared" si="2"/>
        <v>0</v>
      </c>
      <c r="K158" s="1">
        <f>COUNTIF(B158,"MINDDS")</f>
        <v>0</v>
      </c>
    </row>
    <row r="159" spans="1:16" s="1" customFormat="1" x14ac:dyDescent="0.2">
      <c r="A159" s="1" t="s">
        <v>1607</v>
      </c>
      <c r="C159" s="1">
        <v>63</v>
      </c>
      <c r="D159" s="1" t="s">
        <v>10</v>
      </c>
      <c r="E159" s="1" t="s">
        <v>8</v>
      </c>
      <c r="F159" s="1" t="s">
        <v>11</v>
      </c>
      <c r="G159" s="1" t="s">
        <v>3</v>
      </c>
      <c r="H159" s="1" t="s">
        <v>75</v>
      </c>
      <c r="I159" s="1">
        <v>2</v>
      </c>
      <c r="J159" s="1">
        <f t="shared" si="2"/>
        <v>0</v>
      </c>
      <c r="K159" s="1">
        <f>COUNTIF(B159,"MINDDS")</f>
        <v>0</v>
      </c>
    </row>
    <row r="160" spans="1:16" s="1" customFormat="1" x14ac:dyDescent="0.2">
      <c r="A160" s="1" t="s">
        <v>1608</v>
      </c>
      <c r="C160" s="1">
        <v>70</v>
      </c>
      <c r="D160" s="1" t="s">
        <v>10</v>
      </c>
      <c r="E160" s="1" t="s">
        <v>8</v>
      </c>
      <c r="F160" s="1" t="s">
        <v>11</v>
      </c>
      <c r="G160" s="1" t="s">
        <v>3</v>
      </c>
      <c r="H160" s="1" t="s">
        <v>75</v>
      </c>
      <c r="I160" s="1">
        <v>2</v>
      </c>
      <c r="J160" s="1">
        <f t="shared" si="2"/>
        <v>0</v>
      </c>
      <c r="K160" s="1">
        <f>COUNTIF(B160,"MINDDS")</f>
        <v>0</v>
      </c>
    </row>
    <row r="161" spans="1:13" s="1" customFormat="1" x14ac:dyDescent="0.2">
      <c r="A161" s="1" t="s">
        <v>1618</v>
      </c>
      <c r="C161" s="1">
        <v>73</v>
      </c>
      <c r="D161" s="1" t="s">
        <v>10</v>
      </c>
      <c r="E161" s="1" t="s">
        <v>8</v>
      </c>
      <c r="F161" s="1" t="s">
        <v>11</v>
      </c>
      <c r="G161" s="1" t="s">
        <v>3</v>
      </c>
      <c r="H161" s="1" t="s">
        <v>75</v>
      </c>
      <c r="I161" s="1">
        <v>2</v>
      </c>
      <c r="J161" s="1">
        <f t="shared" si="2"/>
        <v>0</v>
      </c>
      <c r="K161" s="1">
        <f>COUNTIF(B161,"MINDDS")</f>
        <v>0</v>
      </c>
    </row>
    <row r="162" spans="1:13" s="1" customFormat="1" x14ac:dyDescent="0.2">
      <c r="A162" s="1" t="s">
        <v>1620</v>
      </c>
      <c r="C162" s="1">
        <v>72</v>
      </c>
      <c r="D162" s="1" t="s">
        <v>10</v>
      </c>
      <c r="E162" s="1" t="s">
        <v>8</v>
      </c>
      <c r="F162" s="1" t="s">
        <v>11</v>
      </c>
      <c r="G162" s="1" t="s">
        <v>3</v>
      </c>
      <c r="H162" s="1" t="s">
        <v>75</v>
      </c>
      <c r="I162" s="1">
        <v>2</v>
      </c>
      <c r="J162" s="1">
        <f t="shared" si="2"/>
        <v>0</v>
      </c>
      <c r="K162" s="1">
        <f>COUNTIF(B162,"MINDDS")</f>
        <v>0</v>
      </c>
    </row>
    <row r="163" spans="1:13" s="1" customFormat="1" x14ac:dyDescent="0.2">
      <c r="A163" s="1" t="s">
        <v>1626</v>
      </c>
      <c r="C163" s="1">
        <v>61</v>
      </c>
      <c r="D163" s="1" t="s">
        <v>10</v>
      </c>
      <c r="E163" s="1" t="s">
        <v>8</v>
      </c>
      <c r="F163" s="1" t="s">
        <v>11</v>
      </c>
      <c r="G163" s="1" t="s">
        <v>3</v>
      </c>
      <c r="H163" s="1" t="s">
        <v>75</v>
      </c>
      <c r="I163" s="1">
        <v>2</v>
      </c>
      <c r="J163" s="1">
        <f t="shared" si="2"/>
        <v>0</v>
      </c>
      <c r="K163" s="1">
        <f>COUNTIF(B163,"MINDDS")</f>
        <v>0</v>
      </c>
    </row>
    <row r="164" spans="1:13" s="1" customFormat="1" x14ac:dyDescent="0.2">
      <c r="A164" s="1" t="s">
        <v>1627</v>
      </c>
      <c r="C164" s="1">
        <v>68</v>
      </c>
      <c r="D164" s="1" t="s">
        <v>10</v>
      </c>
      <c r="E164" s="1" t="s">
        <v>8</v>
      </c>
      <c r="F164" s="1" t="s">
        <v>11</v>
      </c>
      <c r="G164" s="1" t="s">
        <v>3</v>
      </c>
      <c r="H164" s="1" t="s">
        <v>75</v>
      </c>
      <c r="I164" s="1">
        <v>2</v>
      </c>
      <c r="J164" s="1">
        <f t="shared" si="2"/>
        <v>0</v>
      </c>
      <c r="K164" s="1">
        <f>COUNTIF(B164,"MINDDS")</f>
        <v>0</v>
      </c>
    </row>
    <row r="165" spans="1:13" s="1" customFormat="1" x14ac:dyDescent="0.2">
      <c r="A165" s="1" t="s">
        <v>1645</v>
      </c>
      <c r="C165" s="1">
        <v>65</v>
      </c>
      <c r="D165" s="1" t="s">
        <v>10</v>
      </c>
      <c r="E165" s="1" t="s">
        <v>8</v>
      </c>
      <c r="F165" s="1" t="s">
        <v>11</v>
      </c>
      <c r="G165" s="1" t="s">
        <v>3</v>
      </c>
      <c r="H165" s="1" t="s">
        <v>75</v>
      </c>
      <c r="I165" s="1">
        <v>2</v>
      </c>
      <c r="J165" s="1">
        <f t="shared" si="2"/>
        <v>0</v>
      </c>
      <c r="K165" s="1">
        <f>COUNTIF(B165,"MINDDS")</f>
        <v>0</v>
      </c>
    </row>
    <row r="166" spans="1:13" s="1" customFormat="1" x14ac:dyDescent="0.2">
      <c r="A166" s="1" t="s">
        <v>1651</v>
      </c>
      <c r="C166" s="1">
        <v>69</v>
      </c>
      <c r="D166" s="1" t="s">
        <v>10</v>
      </c>
      <c r="E166" s="1" t="s">
        <v>8</v>
      </c>
      <c r="F166" s="1" t="s">
        <v>11</v>
      </c>
      <c r="G166" s="1" t="s">
        <v>3</v>
      </c>
      <c r="H166" s="1" t="s">
        <v>75</v>
      </c>
      <c r="I166" s="1">
        <v>2</v>
      </c>
      <c r="J166" s="1">
        <f t="shared" si="2"/>
        <v>0</v>
      </c>
      <c r="K166" s="1">
        <f>COUNTIF(B166,"MINDDS")</f>
        <v>0</v>
      </c>
    </row>
    <row r="167" spans="1:13" s="1" customFormat="1" x14ac:dyDescent="0.2">
      <c r="A167" s="1" t="s">
        <v>1663</v>
      </c>
      <c r="C167" s="1">
        <v>70</v>
      </c>
      <c r="D167" s="1" t="s">
        <v>10</v>
      </c>
      <c r="E167" s="1" t="s">
        <v>8</v>
      </c>
      <c r="F167" s="1" t="s">
        <v>11</v>
      </c>
      <c r="G167" s="1" t="s">
        <v>3</v>
      </c>
      <c r="H167" s="1" t="s">
        <v>75</v>
      </c>
      <c r="I167" s="1">
        <v>2</v>
      </c>
      <c r="J167" s="1">
        <f t="shared" si="2"/>
        <v>0</v>
      </c>
      <c r="K167" s="1">
        <f>COUNTIF(B167,"MINDDS")</f>
        <v>0</v>
      </c>
    </row>
    <row r="168" spans="1:13" s="1" customFormat="1" x14ac:dyDescent="0.2">
      <c r="A168" s="1" t="s">
        <v>1673</v>
      </c>
      <c r="C168" s="1">
        <v>65</v>
      </c>
      <c r="D168" s="1" t="s">
        <v>10</v>
      </c>
      <c r="E168" s="1" t="s">
        <v>8</v>
      </c>
      <c r="F168" s="1" t="s">
        <v>11</v>
      </c>
      <c r="G168" s="1" t="s">
        <v>3</v>
      </c>
      <c r="H168" s="1" t="s">
        <v>75</v>
      </c>
      <c r="I168" s="1">
        <v>2</v>
      </c>
      <c r="J168" s="1">
        <f t="shared" si="2"/>
        <v>0</v>
      </c>
      <c r="K168" s="1">
        <f>COUNTIF(B168,"MINDDS")</f>
        <v>0</v>
      </c>
      <c r="M168" s="2"/>
    </row>
    <row r="169" spans="1:13" s="1" customFormat="1" x14ac:dyDescent="0.2">
      <c r="A169" s="1" t="s">
        <v>1675</v>
      </c>
      <c r="C169" s="1">
        <v>69</v>
      </c>
      <c r="D169" s="1" t="s">
        <v>10</v>
      </c>
      <c r="E169" s="1" t="s">
        <v>8</v>
      </c>
      <c r="F169" s="1" t="s">
        <v>11</v>
      </c>
      <c r="G169" s="1" t="s">
        <v>3</v>
      </c>
      <c r="H169" s="1" t="s">
        <v>75</v>
      </c>
      <c r="I169" s="1">
        <v>2</v>
      </c>
      <c r="J169" s="1">
        <f t="shared" si="2"/>
        <v>0</v>
      </c>
      <c r="K169" s="1">
        <f>COUNTIF(B169,"MINDDS")</f>
        <v>0</v>
      </c>
    </row>
    <row r="170" spans="1:13" s="1" customFormat="1" x14ac:dyDescent="0.2">
      <c r="A170" s="1" t="s">
        <v>1691</v>
      </c>
      <c r="C170" s="1">
        <v>75</v>
      </c>
      <c r="D170" s="1" t="s">
        <v>10</v>
      </c>
      <c r="E170" s="1" t="s">
        <v>620</v>
      </c>
      <c r="F170" s="1" t="s">
        <v>11</v>
      </c>
      <c r="G170" s="1" t="s">
        <v>3</v>
      </c>
      <c r="H170" s="1" t="s">
        <v>75</v>
      </c>
      <c r="I170" s="1">
        <v>2</v>
      </c>
      <c r="J170" s="1">
        <f t="shared" si="2"/>
        <v>0</v>
      </c>
      <c r="K170" s="1">
        <f>COUNTIF(B170,"MINDDS")</f>
        <v>0</v>
      </c>
    </row>
    <row r="171" spans="1:13" s="1" customFormat="1" x14ac:dyDescent="0.2">
      <c r="A171" s="1" t="s">
        <v>1710</v>
      </c>
      <c r="C171" s="1">
        <v>82</v>
      </c>
      <c r="D171" s="1" t="s">
        <v>5</v>
      </c>
      <c r="E171" s="1" t="s">
        <v>8</v>
      </c>
      <c r="F171" s="1" t="s">
        <v>11</v>
      </c>
      <c r="G171" s="1" t="s">
        <v>3</v>
      </c>
      <c r="H171" s="1" t="s">
        <v>75</v>
      </c>
      <c r="I171" s="1">
        <v>2</v>
      </c>
      <c r="J171" s="1">
        <f t="shared" si="2"/>
        <v>0</v>
      </c>
      <c r="K171" s="1">
        <f>COUNTIF(B171,"MINDDS")</f>
        <v>0</v>
      </c>
    </row>
    <row r="172" spans="1:13" s="1" customFormat="1" x14ac:dyDescent="0.2">
      <c r="A172" s="1" t="s">
        <v>1719</v>
      </c>
      <c r="C172" s="1">
        <v>82</v>
      </c>
      <c r="D172" s="1" t="s">
        <v>10</v>
      </c>
      <c r="E172" s="1" t="s">
        <v>620</v>
      </c>
      <c r="F172" s="1" t="s">
        <v>11</v>
      </c>
      <c r="G172" s="1" t="s">
        <v>3</v>
      </c>
      <c r="H172" s="1" t="s">
        <v>75</v>
      </c>
      <c r="I172" s="1">
        <v>2</v>
      </c>
      <c r="J172" s="1">
        <f t="shared" si="2"/>
        <v>0</v>
      </c>
      <c r="K172" s="1">
        <f>COUNTIF(B172,"MINDDS")</f>
        <v>0</v>
      </c>
      <c r="M172" s="2"/>
    </row>
    <row r="173" spans="1:13" s="1" customFormat="1" x14ac:dyDescent="0.2">
      <c r="A173" s="1" t="s">
        <v>1731</v>
      </c>
      <c r="C173" s="1">
        <v>74</v>
      </c>
      <c r="D173" s="1" t="s">
        <v>10</v>
      </c>
      <c r="E173" s="1" t="s">
        <v>8</v>
      </c>
      <c r="F173" s="1" t="s">
        <v>11</v>
      </c>
      <c r="G173" s="1" t="s">
        <v>3</v>
      </c>
      <c r="H173" s="1" t="s">
        <v>75</v>
      </c>
      <c r="I173" s="1">
        <v>2</v>
      </c>
      <c r="J173" s="1">
        <f t="shared" si="2"/>
        <v>0</v>
      </c>
      <c r="K173" s="1">
        <f>COUNTIF(B173,"MINDDS")</f>
        <v>0</v>
      </c>
    </row>
    <row r="174" spans="1:13" s="1" customFormat="1" x14ac:dyDescent="0.2">
      <c r="A174" s="4" t="s">
        <v>1734</v>
      </c>
      <c r="B174" s="4"/>
      <c r="C174" s="4">
        <v>80</v>
      </c>
      <c r="D174" s="1" t="s">
        <v>10</v>
      </c>
      <c r="E174" s="1" t="s">
        <v>8</v>
      </c>
      <c r="F174" s="1" t="s">
        <v>11</v>
      </c>
      <c r="G174" s="4" t="s">
        <v>3</v>
      </c>
      <c r="H174" s="1" t="s">
        <v>75</v>
      </c>
      <c r="I174" s="1">
        <v>2</v>
      </c>
      <c r="J174" s="1">
        <f t="shared" si="2"/>
        <v>0</v>
      </c>
      <c r="K174" s="1">
        <f>COUNTIF(B174,"MINDDS")</f>
        <v>0</v>
      </c>
      <c r="L174" s="4"/>
    </row>
    <row r="175" spans="1:13" s="1" customFormat="1" x14ac:dyDescent="0.2">
      <c r="A175" s="4" t="s">
        <v>1739</v>
      </c>
      <c r="B175" s="4"/>
      <c r="C175" s="4">
        <v>76</v>
      </c>
      <c r="D175" s="4" t="s">
        <v>10</v>
      </c>
      <c r="E175" s="4" t="s">
        <v>620</v>
      </c>
      <c r="F175" s="4" t="s">
        <v>11</v>
      </c>
      <c r="G175" s="4" t="s">
        <v>3</v>
      </c>
      <c r="H175" s="1" t="s">
        <v>75</v>
      </c>
      <c r="I175" s="1">
        <v>2</v>
      </c>
      <c r="J175" s="1">
        <f t="shared" si="2"/>
        <v>0</v>
      </c>
      <c r="K175" s="1">
        <f>COUNTIF(B175,"MINDDS")</f>
        <v>0</v>
      </c>
      <c r="L175" s="4"/>
    </row>
    <row r="176" spans="1:13" s="1" customFormat="1" x14ac:dyDescent="0.2">
      <c r="A176" s="4" t="s">
        <v>1740</v>
      </c>
      <c r="B176" s="4"/>
      <c r="C176" s="4">
        <v>73</v>
      </c>
      <c r="D176" s="1" t="s">
        <v>5</v>
      </c>
      <c r="E176" s="1" t="s">
        <v>8</v>
      </c>
      <c r="F176" s="1" t="s">
        <v>11</v>
      </c>
      <c r="G176" s="4" t="s">
        <v>3</v>
      </c>
      <c r="H176" s="1" t="s">
        <v>75</v>
      </c>
      <c r="I176" s="1">
        <v>2</v>
      </c>
      <c r="J176" s="1">
        <f t="shared" si="2"/>
        <v>0</v>
      </c>
      <c r="K176" s="1">
        <f>COUNTIF(B176,"MINDDS")</f>
        <v>0</v>
      </c>
      <c r="L176" s="4"/>
    </row>
    <row r="177" spans="1:13" s="1" customFormat="1" x14ac:dyDescent="0.2">
      <c r="A177" s="1" t="s">
        <v>1763</v>
      </c>
      <c r="C177" s="1">
        <v>78</v>
      </c>
      <c r="D177" s="1" t="s">
        <v>10</v>
      </c>
      <c r="E177" s="1" t="s">
        <v>8</v>
      </c>
      <c r="F177" s="1" t="s">
        <v>11</v>
      </c>
      <c r="G177" s="1" t="s">
        <v>3</v>
      </c>
      <c r="H177" s="1" t="s">
        <v>75</v>
      </c>
      <c r="I177" s="1">
        <v>2</v>
      </c>
      <c r="J177" s="1">
        <f t="shared" si="2"/>
        <v>0</v>
      </c>
      <c r="K177" s="1">
        <f>COUNTIF(B177,"MINDDS")</f>
        <v>0</v>
      </c>
    </row>
    <row r="178" spans="1:13" s="1" customFormat="1" x14ac:dyDescent="0.2">
      <c r="A178" s="1" t="s">
        <v>1779</v>
      </c>
      <c r="D178" s="1" t="s">
        <v>5</v>
      </c>
      <c r="E178" s="1" t="s">
        <v>8</v>
      </c>
      <c r="F178" s="1" t="s">
        <v>11</v>
      </c>
      <c r="G178" s="1" t="s">
        <v>8</v>
      </c>
      <c r="H178" s="1" t="s">
        <v>75</v>
      </c>
      <c r="I178" s="1">
        <v>2</v>
      </c>
      <c r="J178" s="1">
        <f t="shared" si="2"/>
        <v>0</v>
      </c>
      <c r="K178" s="1">
        <f>COUNTIF(B178,"MINDDS")</f>
        <v>0</v>
      </c>
    </row>
    <row r="179" spans="1:13" s="1" customFormat="1" x14ac:dyDescent="0.2">
      <c r="A179" s="1" t="s">
        <v>1786</v>
      </c>
      <c r="C179" s="1">
        <v>69</v>
      </c>
      <c r="D179" s="1" t="s">
        <v>10</v>
      </c>
      <c r="E179" s="1" t="s">
        <v>8</v>
      </c>
      <c r="F179" s="1" t="s">
        <v>11</v>
      </c>
      <c r="G179" s="1" t="s">
        <v>3</v>
      </c>
      <c r="H179" s="1" t="s">
        <v>75</v>
      </c>
      <c r="I179" s="1">
        <v>2</v>
      </c>
      <c r="J179" s="1">
        <f t="shared" si="2"/>
        <v>0</v>
      </c>
      <c r="K179" s="1">
        <f>COUNTIF(B179,"MINDDS")</f>
        <v>0</v>
      </c>
    </row>
    <row r="180" spans="1:13" s="1" customFormat="1" x14ac:dyDescent="0.2">
      <c r="A180" s="1" t="s">
        <v>1795</v>
      </c>
      <c r="C180" s="1">
        <v>79</v>
      </c>
      <c r="D180" s="1" t="s">
        <v>10</v>
      </c>
      <c r="E180" s="1" t="s">
        <v>620</v>
      </c>
      <c r="F180" s="1" t="s">
        <v>11</v>
      </c>
      <c r="G180" s="1" t="s">
        <v>3</v>
      </c>
      <c r="H180" s="1" t="s">
        <v>75</v>
      </c>
      <c r="I180" s="1">
        <v>2</v>
      </c>
      <c r="J180" s="1">
        <f t="shared" si="2"/>
        <v>0</v>
      </c>
      <c r="K180" s="1">
        <f>COUNTIF(B180,"MINDDS")</f>
        <v>0</v>
      </c>
    </row>
    <row r="181" spans="1:13" s="1" customFormat="1" x14ac:dyDescent="0.2">
      <c r="A181" s="1" t="s">
        <v>1808</v>
      </c>
      <c r="C181" s="1">
        <v>65</v>
      </c>
      <c r="D181" s="1" t="s">
        <v>5</v>
      </c>
      <c r="E181" s="1" t="s">
        <v>8</v>
      </c>
      <c r="F181" s="1" t="s">
        <v>11</v>
      </c>
      <c r="G181" s="1" t="s">
        <v>3</v>
      </c>
      <c r="H181" s="1" t="s">
        <v>75</v>
      </c>
      <c r="I181" s="1">
        <v>2</v>
      </c>
      <c r="J181" s="1">
        <f t="shared" si="2"/>
        <v>0</v>
      </c>
      <c r="K181" s="1">
        <f>COUNTIF(B181,"MINDDS")</f>
        <v>0</v>
      </c>
    </row>
    <row r="182" spans="1:13" s="1" customFormat="1" x14ac:dyDescent="0.2">
      <c r="A182" s="1" t="s">
        <v>1809</v>
      </c>
      <c r="C182" s="1">
        <v>69</v>
      </c>
      <c r="D182" s="1" t="s">
        <v>5</v>
      </c>
      <c r="E182" s="1" t="s">
        <v>8</v>
      </c>
      <c r="F182" s="1" t="s">
        <v>11</v>
      </c>
      <c r="G182" s="1" t="s">
        <v>3</v>
      </c>
      <c r="H182" s="1" t="s">
        <v>75</v>
      </c>
      <c r="I182" s="1">
        <v>2</v>
      </c>
      <c r="J182" s="1">
        <f t="shared" si="2"/>
        <v>0</v>
      </c>
      <c r="K182" s="1">
        <f>COUNTIF(B182,"MINDDS")</f>
        <v>0</v>
      </c>
    </row>
    <row r="183" spans="1:13" s="1" customFormat="1" x14ac:dyDescent="0.2">
      <c r="A183" s="1" t="s">
        <v>1810</v>
      </c>
      <c r="C183" s="1">
        <v>71</v>
      </c>
      <c r="D183" s="1" t="s">
        <v>10</v>
      </c>
      <c r="E183" s="1" t="s">
        <v>8</v>
      </c>
      <c r="F183" s="1" t="s">
        <v>11</v>
      </c>
      <c r="G183" s="1" t="s">
        <v>3</v>
      </c>
      <c r="H183" s="1" t="s">
        <v>75</v>
      </c>
      <c r="I183" s="1">
        <v>2</v>
      </c>
      <c r="J183" s="1">
        <f t="shared" si="2"/>
        <v>0</v>
      </c>
      <c r="K183" s="1">
        <f>COUNTIF(B183,"MINDDS")</f>
        <v>0</v>
      </c>
    </row>
    <row r="184" spans="1:13" s="1" customFormat="1" x14ac:dyDescent="0.2">
      <c r="A184" s="1" t="s">
        <v>1822</v>
      </c>
      <c r="C184" s="1">
        <v>74</v>
      </c>
      <c r="D184" s="1" t="s">
        <v>5</v>
      </c>
      <c r="E184" s="1" t="s">
        <v>8</v>
      </c>
      <c r="F184" s="1" t="s">
        <v>11</v>
      </c>
      <c r="G184" s="1" t="s">
        <v>3</v>
      </c>
      <c r="H184" s="1" t="s">
        <v>75</v>
      </c>
      <c r="I184" s="1">
        <v>2</v>
      </c>
      <c r="J184" s="1">
        <f t="shared" si="2"/>
        <v>0</v>
      </c>
      <c r="K184" s="1">
        <f>COUNTIF(B184,"MINDDS")</f>
        <v>0</v>
      </c>
    </row>
    <row r="185" spans="1:13" s="1" customFormat="1" x14ac:dyDescent="0.2">
      <c r="A185" s="1" t="s">
        <v>1831</v>
      </c>
      <c r="C185" s="1">
        <v>64</v>
      </c>
      <c r="D185" s="1" t="s">
        <v>10</v>
      </c>
      <c r="E185" s="1" t="s">
        <v>8</v>
      </c>
      <c r="F185" s="1" t="s">
        <v>11</v>
      </c>
      <c r="G185" s="1" t="s">
        <v>3</v>
      </c>
      <c r="H185" s="1" t="s">
        <v>75</v>
      </c>
      <c r="I185" s="1">
        <v>2</v>
      </c>
      <c r="J185" s="1">
        <f t="shared" si="2"/>
        <v>0</v>
      </c>
      <c r="K185" s="1">
        <f>COUNTIF(B185,"MINDDS")</f>
        <v>0</v>
      </c>
    </row>
    <row r="186" spans="1:13" s="1" customFormat="1" x14ac:dyDescent="0.2">
      <c r="A186" s="1" t="s">
        <v>1832</v>
      </c>
      <c r="C186" s="1">
        <v>65</v>
      </c>
      <c r="D186" s="1" t="s">
        <v>10</v>
      </c>
      <c r="E186" s="1" t="s">
        <v>8</v>
      </c>
      <c r="F186" s="1" t="s">
        <v>11</v>
      </c>
      <c r="G186" s="1" t="s">
        <v>3</v>
      </c>
      <c r="H186" s="1" t="s">
        <v>75</v>
      </c>
      <c r="I186" s="1">
        <v>2</v>
      </c>
      <c r="J186" s="1">
        <f t="shared" si="2"/>
        <v>0</v>
      </c>
      <c r="K186" s="1">
        <f>COUNTIF(B186,"MINDDS")</f>
        <v>0</v>
      </c>
    </row>
    <row r="187" spans="1:13" s="1" customFormat="1" x14ac:dyDescent="0.2">
      <c r="A187" s="1" t="s">
        <v>1846</v>
      </c>
      <c r="C187" s="1">
        <v>60</v>
      </c>
      <c r="D187" s="1" t="s">
        <v>5</v>
      </c>
      <c r="E187" s="1" t="s">
        <v>620</v>
      </c>
      <c r="F187" s="1" t="s">
        <v>11</v>
      </c>
      <c r="G187" s="1" t="s">
        <v>3</v>
      </c>
      <c r="H187" s="1" t="s">
        <v>75</v>
      </c>
      <c r="I187" s="1">
        <v>2</v>
      </c>
      <c r="J187" s="1">
        <f t="shared" si="2"/>
        <v>0</v>
      </c>
      <c r="K187" s="1">
        <f>COUNTIF(B187,"MINDDS")</f>
        <v>0</v>
      </c>
      <c r="M187" s="2"/>
    </row>
    <row r="188" spans="1:13" s="1" customFormat="1" x14ac:dyDescent="0.2">
      <c r="A188" s="1" t="s">
        <v>1861</v>
      </c>
      <c r="C188" s="1">
        <v>60</v>
      </c>
      <c r="D188" s="1" t="s">
        <v>10</v>
      </c>
      <c r="E188" s="1" t="s">
        <v>8</v>
      </c>
      <c r="F188" s="1" t="s">
        <v>11</v>
      </c>
      <c r="G188" s="1" t="s">
        <v>3</v>
      </c>
      <c r="H188" s="1" t="s">
        <v>75</v>
      </c>
      <c r="I188" s="1">
        <v>2</v>
      </c>
      <c r="J188" s="1">
        <f t="shared" si="2"/>
        <v>0</v>
      </c>
      <c r="K188" s="1">
        <f>COUNTIF(B188,"MINDDS")</f>
        <v>0</v>
      </c>
    </row>
    <row r="189" spans="1:13" s="1" customFormat="1" x14ac:dyDescent="0.2">
      <c r="A189" s="1" t="s">
        <v>1862</v>
      </c>
      <c r="C189" s="1">
        <v>61</v>
      </c>
      <c r="D189" s="1" t="s">
        <v>10</v>
      </c>
      <c r="E189" s="1" t="s">
        <v>8</v>
      </c>
      <c r="F189" s="1" t="s">
        <v>26</v>
      </c>
      <c r="G189" s="1" t="s">
        <v>3</v>
      </c>
      <c r="H189" s="1" t="s">
        <v>75</v>
      </c>
      <c r="I189" s="1">
        <v>2</v>
      </c>
      <c r="J189" s="1">
        <f t="shared" si="2"/>
        <v>0</v>
      </c>
      <c r="K189" s="1">
        <f>COUNTIF(B189,"MINDDS")</f>
        <v>0</v>
      </c>
    </row>
    <row r="190" spans="1:13" s="1" customFormat="1" x14ac:dyDescent="0.2">
      <c r="A190" s="1" t="s">
        <v>1868</v>
      </c>
      <c r="C190" s="1">
        <v>70</v>
      </c>
      <c r="D190" s="1" t="s">
        <v>10</v>
      </c>
      <c r="E190" s="1" t="s">
        <v>8</v>
      </c>
      <c r="F190" s="1" t="s">
        <v>11</v>
      </c>
      <c r="G190" s="1" t="s">
        <v>3</v>
      </c>
      <c r="H190" s="1" t="s">
        <v>75</v>
      </c>
      <c r="I190" s="1">
        <v>2</v>
      </c>
      <c r="J190" s="1">
        <f t="shared" si="2"/>
        <v>0</v>
      </c>
      <c r="K190" s="1">
        <f>COUNTIF(B190,"MINDDS")</f>
        <v>0</v>
      </c>
    </row>
    <row r="191" spans="1:13" s="1" customFormat="1" x14ac:dyDescent="0.2">
      <c r="A191" s="1" t="s">
        <v>1879</v>
      </c>
      <c r="C191" s="1">
        <v>72</v>
      </c>
      <c r="D191" s="1" t="s">
        <v>10</v>
      </c>
      <c r="E191" s="1" t="s">
        <v>8</v>
      </c>
      <c r="F191" s="1" t="s">
        <v>11</v>
      </c>
      <c r="G191" s="1" t="s">
        <v>3</v>
      </c>
      <c r="H191" s="1" t="s">
        <v>75</v>
      </c>
      <c r="I191" s="1">
        <v>2</v>
      </c>
      <c r="J191" s="1">
        <f t="shared" si="2"/>
        <v>0</v>
      </c>
      <c r="K191" s="1">
        <f>COUNTIF(B191,"MINDDS")</f>
        <v>0</v>
      </c>
    </row>
    <row r="192" spans="1:13" s="1" customFormat="1" x14ac:dyDescent="0.2">
      <c r="A192" s="1" t="s">
        <v>1883</v>
      </c>
      <c r="C192" s="1">
        <v>69</v>
      </c>
      <c r="D192" s="1" t="s">
        <v>10</v>
      </c>
      <c r="E192" s="1" t="s">
        <v>620</v>
      </c>
      <c r="F192" s="1" t="s">
        <v>11</v>
      </c>
      <c r="G192" s="1" t="s">
        <v>3</v>
      </c>
      <c r="H192" s="1" t="s">
        <v>75</v>
      </c>
      <c r="I192" s="1">
        <v>2</v>
      </c>
      <c r="J192" s="1">
        <f t="shared" si="2"/>
        <v>0</v>
      </c>
      <c r="K192" s="1">
        <f>COUNTIF(B192,"MINDDS")</f>
        <v>0</v>
      </c>
    </row>
    <row r="193" spans="1:13" s="1" customFormat="1" x14ac:dyDescent="0.2">
      <c r="A193" s="1" t="s">
        <v>1895</v>
      </c>
      <c r="C193" s="1">
        <v>61</v>
      </c>
      <c r="D193" s="1" t="s">
        <v>10</v>
      </c>
      <c r="E193" s="1" t="s">
        <v>8</v>
      </c>
      <c r="F193" s="1" t="s">
        <v>26</v>
      </c>
      <c r="G193" s="1" t="s">
        <v>3</v>
      </c>
      <c r="H193" s="1" t="s">
        <v>75</v>
      </c>
      <c r="I193" s="1">
        <v>2</v>
      </c>
      <c r="J193" s="1">
        <f t="shared" si="2"/>
        <v>0</v>
      </c>
      <c r="K193" s="1">
        <f>COUNTIF(B193,"MINDDS")</f>
        <v>0</v>
      </c>
    </row>
    <row r="194" spans="1:13" s="1" customFormat="1" x14ac:dyDescent="0.2">
      <c r="A194" s="1" t="s">
        <v>1896</v>
      </c>
      <c r="C194" s="1">
        <v>63</v>
      </c>
      <c r="D194" s="1" t="s">
        <v>10</v>
      </c>
      <c r="E194" s="1" t="s">
        <v>8</v>
      </c>
      <c r="F194" s="1" t="s">
        <v>26</v>
      </c>
      <c r="G194" s="1" t="s">
        <v>3</v>
      </c>
      <c r="H194" s="1" t="s">
        <v>75</v>
      </c>
      <c r="I194" s="1">
        <v>2</v>
      </c>
      <c r="J194" s="1">
        <f t="shared" ref="J194:J257" si="3">COUNTIF(H194,"Patient declined study participation")+COUNTIF(H194,"Patient declined study discussion")</f>
        <v>0</v>
      </c>
      <c r="K194" s="1">
        <f>COUNTIF(B194,"MINDDS")</f>
        <v>0</v>
      </c>
      <c r="M194" s="2"/>
    </row>
    <row r="195" spans="1:13" s="1" customFormat="1" x14ac:dyDescent="0.2">
      <c r="A195" s="1" t="s">
        <v>1897</v>
      </c>
      <c r="C195" s="1">
        <v>69</v>
      </c>
      <c r="D195" s="1" t="s">
        <v>10</v>
      </c>
      <c r="E195" s="1" t="s">
        <v>8</v>
      </c>
      <c r="F195" s="1" t="s">
        <v>11</v>
      </c>
      <c r="G195" s="1" t="s">
        <v>3</v>
      </c>
      <c r="H195" s="1" t="s">
        <v>75</v>
      </c>
      <c r="I195" s="1">
        <v>2</v>
      </c>
      <c r="J195" s="1">
        <f t="shared" si="3"/>
        <v>0</v>
      </c>
      <c r="K195" s="1">
        <f>COUNTIF(B195,"MINDDS")</f>
        <v>0</v>
      </c>
    </row>
    <row r="196" spans="1:13" s="1" customFormat="1" x14ac:dyDescent="0.2">
      <c r="A196" s="1" t="s">
        <v>1908</v>
      </c>
      <c r="C196" s="1">
        <v>57</v>
      </c>
      <c r="D196" s="1" t="s">
        <v>10</v>
      </c>
      <c r="E196" s="1" t="s">
        <v>8</v>
      </c>
      <c r="F196" s="1" t="s">
        <v>11</v>
      </c>
      <c r="G196" s="1" t="s">
        <v>3</v>
      </c>
      <c r="H196" s="1" t="s">
        <v>75</v>
      </c>
      <c r="I196" s="1">
        <v>2</v>
      </c>
      <c r="J196" s="1">
        <f t="shared" si="3"/>
        <v>0</v>
      </c>
      <c r="K196" s="1">
        <f>COUNTIF(B196,"MINDDS")</f>
        <v>0</v>
      </c>
    </row>
    <row r="197" spans="1:13" s="1" customFormat="1" x14ac:dyDescent="0.2">
      <c r="A197" s="1" t="s">
        <v>1916</v>
      </c>
      <c r="C197" s="1">
        <v>71</v>
      </c>
      <c r="D197" s="1" t="s">
        <v>5</v>
      </c>
      <c r="E197" s="1" t="s">
        <v>8</v>
      </c>
      <c r="F197" s="1" t="s">
        <v>11</v>
      </c>
      <c r="G197" s="1" t="s">
        <v>3</v>
      </c>
      <c r="H197" s="1" t="s">
        <v>75</v>
      </c>
      <c r="I197" s="1">
        <v>2</v>
      </c>
      <c r="J197" s="1">
        <f t="shared" si="3"/>
        <v>0</v>
      </c>
      <c r="K197" s="1">
        <f>COUNTIF(B197,"MINDDS")</f>
        <v>0</v>
      </c>
    </row>
    <row r="198" spans="1:13" s="1" customFormat="1" x14ac:dyDescent="0.2">
      <c r="A198" s="1" t="s">
        <v>1929</v>
      </c>
      <c r="C198" s="1">
        <v>67</v>
      </c>
      <c r="D198" s="1" t="s">
        <v>10</v>
      </c>
      <c r="E198" s="1" t="s">
        <v>8</v>
      </c>
      <c r="F198" s="1" t="s">
        <v>11</v>
      </c>
      <c r="G198" s="1" t="s">
        <v>3</v>
      </c>
      <c r="H198" s="1" t="s">
        <v>75</v>
      </c>
      <c r="I198" s="1">
        <v>2</v>
      </c>
      <c r="J198" s="1">
        <f t="shared" si="3"/>
        <v>0</v>
      </c>
      <c r="K198" s="1">
        <f>COUNTIF(B198,"MINDDS")</f>
        <v>0</v>
      </c>
    </row>
    <row r="199" spans="1:13" s="1" customFormat="1" x14ac:dyDescent="0.2">
      <c r="A199" s="1" t="s">
        <v>1933</v>
      </c>
      <c r="C199" s="1">
        <v>71</v>
      </c>
      <c r="D199" s="1" t="s">
        <v>5</v>
      </c>
      <c r="E199" s="1" t="s">
        <v>8</v>
      </c>
      <c r="F199" s="1" t="s">
        <v>11</v>
      </c>
      <c r="G199" s="1" t="s">
        <v>3</v>
      </c>
      <c r="H199" s="1" t="s">
        <v>75</v>
      </c>
      <c r="I199" s="1">
        <v>2</v>
      </c>
      <c r="J199" s="1">
        <f t="shared" si="3"/>
        <v>0</v>
      </c>
      <c r="K199" s="1">
        <f>COUNTIF(B199,"MINDDS")</f>
        <v>0</v>
      </c>
    </row>
    <row r="200" spans="1:13" s="1" customFormat="1" x14ac:dyDescent="0.2">
      <c r="A200" s="1" t="s">
        <v>1934</v>
      </c>
      <c r="C200" s="1">
        <v>72</v>
      </c>
      <c r="D200" s="1" t="s">
        <v>10</v>
      </c>
      <c r="E200" s="1" t="s">
        <v>8</v>
      </c>
      <c r="F200" s="1" t="s">
        <v>11</v>
      </c>
      <c r="G200" s="1" t="s">
        <v>3</v>
      </c>
      <c r="H200" s="1" t="s">
        <v>75</v>
      </c>
      <c r="I200" s="1">
        <v>2</v>
      </c>
      <c r="J200" s="1">
        <f t="shared" si="3"/>
        <v>0</v>
      </c>
      <c r="K200" s="1">
        <f>COUNTIF(B200,"MINDDS")</f>
        <v>0</v>
      </c>
    </row>
    <row r="201" spans="1:13" s="1" customFormat="1" x14ac:dyDescent="0.2">
      <c r="A201" s="1" t="s">
        <v>1938</v>
      </c>
      <c r="C201" s="1">
        <v>65</v>
      </c>
      <c r="D201" s="1" t="s">
        <v>10</v>
      </c>
      <c r="E201" s="1" t="s">
        <v>8</v>
      </c>
      <c r="F201" s="1" t="s">
        <v>11</v>
      </c>
      <c r="G201" s="1" t="s">
        <v>3</v>
      </c>
      <c r="H201" s="1" t="s">
        <v>75</v>
      </c>
      <c r="I201" s="1">
        <v>2</v>
      </c>
      <c r="J201" s="1">
        <f t="shared" si="3"/>
        <v>0</v>
      </c>
      <c r="K201" s="1">
        <f>COUNTIF(B201,"MINDDS")</f>
        <v>0</v>
      </c>
    </row>
    <row r="202" spans="1:13" s="1" customFormat="1" x14ac:dyDescent="0.2">
      <c r="A202" s="1" t="s">
        <v>1939</v>
      </c>
      <c r="C202" s="1">
        <v>67</v>
      </c>
      <c r="D202" s="1" t="s">
        <v>10</v>
      </c>
      <c r="E202" s="1" t="s">
        <v>8</v>
      </c>
      <c r="F202" s="1" t="s">
        <v>11</v>
      </c>
      <c r="G202" s="1" t="s">
        <v>3</v>
      </c>
      <c r="H202" s="1" t="s">
        <v>75</v>
      </c>
      <c r="I202" s="1">
        <v>2</v>
      </c>
      <c r="J202" s="1">
        <f t="shared" si="3"/>
        <v>0</v>
      </c>
      <c r="K202" s="1">
        <f>COUNTIF(B202,"MINDDS")</f>
        <v>0</v>
      </c>
    </row>
    <row r="203" spans="1:13" s="1" customFormat="1" x14ac:dyDescent="0.2">
      <c r="A203" s="1" t="s">
        <v>1944</v>
      </c>
      <c r="C203" s="1">
        <v>69</v>
      </c>
      <c r="D203" s="1" t="s">
        <v>10</v>
      </c>
      <c r="E203" s="1" t="s">
        <v>8</v>
      </c>
      <c r="F203" s="1" t="s">
        <v>11</v>
      </c>
      <c r="G203" s="1" t="s">
        <v>3</v>
      </c>
      <c r="H203" s="1" t="s">
        <v>75</v>
      </c>
      <c r="I203" s="1">
        <v>2</v>
      </c>
      <c r="J203" s="1">
        <f t="shared" si="3"/>
        <v>0</v>
      </c>
      <c r="K203" s="1">
        <f>COUNTIF(B203,"MINDDS")</f>
        <v>0</v>
      </c>
    </row>
    <row r="204" spans="1:13" s="1" customFormat="1" x14ac:dyDescent="0.2">
      <c r="A204" s="1" t="s">
        <v>1964</v>
      </c>
      <c r="C204" s="1">
        <v>66</v>
      </c>
      <c r="D204" s="1" t="s">
        <v>10</v>
      </c>
      <c r="E204" s="1" t="s">
        <v>620</v>
      </c>
      <c r="F204" s="1" t="s">
        <v>11</v>
      </c>
      <c r="G204" s="1" t="s">
        <v>3</v>
      </c>
      <c r="H204" s="1" t="s">
        <v>75</v>
      </c>
      <c r="I204" s="1">
        <v>2</v>
      </c>
      <c r="J204" s="1">
        <f t="shared" si="3"/>
        <v>0</v>
      </c>
      <c r="K204" s="1">
        <f>COUNTIF(B204,"MINDDS")</f>
        <v>0</v>
      </c>
    </row>
    <row r="205" spans="1:13" s="1" customFormat="1" x14ac:dyDescent="0.2">
      <c r="A205" s="1" t="s">
        <v>1965</v>
      </c>
      <c r="C205" s="1">
        <v>72</v>
      </c>
      <c r="D205" s="1" t="s">
        <v>5</v>
      </c>
      <c r="E205" s="1" t="s">
        <v>8</v>
      </c>
      <c r="F205" s="1" t="s">
        <v>11</v>
      </c>
      <c r="G205" s="1" t="s">
        <v>3</v>
      </c>
      <c r="H205" s="1" t="s">
        <v>75</v>
      </c>
      <c r="I205" s="1">
        <v>2</v>
      </c>
      <c r="J205" s="1">
        <f t="shared" si="3"/>
        <v>0</v>
      </c>
      <c r="K205" s="1">
        <f>COUNTIF(B205,"MINDDS")</f>
        <v>0</v>
      </c>
    </row>
    <row r="206" spans="1:13" s="1" customFormat="1" x14ac:dyDescent="0.2">
      <c r="A206" s="1" t="s">
        <v>1981</v>
      </c>
      <c r="C206" s="1">
        <v>67</v>
      </c>
      <c r="D206" s="1" t="s">
        <v>5</v>
      </c>
      <c r="E206" s="1" t="s">
        <v>8</v>
      </c>
      <c r="F206" s="1" t="s">
        <v>11</v>
      </c>
      <c r="G206" s="1" t="s">
        <v>3</v>
      </c>
      <c r="H206" s="1" t="s">
        <v>75</v>
      </c>
      <c r="I206" s="1">
        <v>2</v>
      </c>
      <c r="J206" s="1">
        <f t="shared" si="3"/>
        <v>0</v>
      </c>
      <c r="K206" s="1">
        <v>0</v>
      </c>
    </row>
    <row r="207" spans="1:13" s="1" customFormat="1" x14ac:dyDescent="0.2">
      <c r="A207" s="1" t="s">
        <v>1984</v>
      </c>
      <c r="C207" s="1">
        <v>73</v>
      </c>
      <c r="D207" s="1" t="s">
        <v>5</v>
      </c>
      <c r="E207" s="1" t="s">
        <v>8</v>
      </c>
      <c r="F207" s="1" t="s">
        <v>11</v>
      </c>
      <c r="G207" s="1" t="s">
        <v>3</v>
      </c>
      <c r="H207" s="1" t="s">
        <v>75</v>
      </c>
      <c r="I207" s="1">
        <v>2</v>
      </c>
      <c r="J207" s="1">
        <f t="shared" si="3"/>
        <v>0</v>
      </c>
      <c r="K207" s="1">
        <f>COUNTIF(B207,"MINDDS")</f>
        <v>0</v>
      </c>
    </row>
    <row r="208" spans="1:13" s="1" customFormat="1" x14ac:dyDescent="0.2">
      <c r="A208" s="1" t="s">
        <v>2005</v>
      </c>
      <c r="C208" s="1">
        <v>72</v>
      </c>
      <c r="D208" s="1" t="s">
        <v>10</v>
      </c>
      <c r="E208" s="1" t="s">
        <v>8</v>
      </c>
      <c r="F208" s="1" t="s">
        <v>11</v>
      </c>
      <c r="G208" s="1" t="s">
        <v>3</v>
      </c>
      <c r="H208" s="1" t="s">
        <v>75</v>
      </c>
      <c r="I208" s="1">
        <v>2</v>
      </c>
      <c r="J208" s="1">
        <f t="shared" si="3"/>
        <v>0</v>
      </c>
      <c r="K208" s="1">
        <f>COUNTIF(B208,"MINDDS")</f>
        <v>0</v>
      </c>
    </row>
    <row r="209" spans="1:13" s="1" customFormat="1" x14ac:dyDescent="0.2">
      <c r="A209" s="1" t="s">
        <v>2008</v>
      </c>
      <c r="C209" s="1">
        <v>77</v>
      </c>
      <c r="D209" s="1" t="s">
        <v>10</v>
      </c>
      <c r="E209" s="1" t="s">
        <v>8</v>
      </c>
      <c r="F209" s="1" t="s">
        <v>11</v>
      </c>
      <c r="G209" s="1" t="s">
        <v>3</v>
      </c>
      <c r="H209" s="1" t="s">
        <v>75</v>
      </c>
      <c r="I209" s="1">
        <v>2</v>
      </c>
      <c r="J209" s="1">
        <f t="shared" si="3"/>
        <v>0</v>
      </c>
      <c r="K209" s="1">
        <f>COUNTIF(B209,"MINDDS")</f>
        <v>0</v>
      </c>
    </row>
    <row r="210" spans="1:13" s="1" customFormat="1" x14ac:dyDescent="0.2">
      <c r="A210" s="1" t="s">
        <v>2018</v>
      </c>
      <c r="C210" s="1">
        <v>64</v>
      </c>
      <c r="D210" s="1" t="s">
        <v>10</v>
      </c>
      <c r="E210" s="1" t="s">
        <v>8</v>
      </c>
      <c r="F210" s="1" t="s">
        <v>11</v>
      </c>
      <c r="G210" s="1" t="s">
        <v>3</v>
      </c>
      <c r="H210" s="1" t="s">
        <v>75</v>
      </c>
      <c r="I210" s="1">
        <v>2</v>
      </c>
      <c r="J210" s="1">
        <f t="shared" si="3"/>
        <v>0</v>
      </c>
      <c r="K210" s="1">
        <f>COUNTIF(B210,"MINDDS")</f>
        <v>0</v>
      </c>
    </row>
    <row r="211" spans="1:13" s="1" customFormat="1" x14ac:dyDescent="0.2">
      <c r="A211" s="1" t="s">
        <v>2037</v>
      </c>
      <c r="C211" s="1">
        <v>68</v>
      </c>
      <c r="D211" s="1" t="s">
        <v>10</v>
      </c>
      <c r="E211" s="1" t="s">
        <v>8</v>
      </c>
      <c r="F211" s="1" t="s">
        <v>11</v>
      </c>
      <c r="G211" s="1" t="s">
        <v>3</v>
      </c>
      <c r="H211" s="1" t="s">
        <v>75</v>
      </c>
      <c r="I211" s="1">
        <v>2</v>
      </c>
      <c r="J211" s="1">
        <f t="shared" si="3"/>
        <v>0</v>
      </c>
      <c r="K211" s="1">
        <f>COUNTIF(B211,"MINDDS")</f>
        <v>0</v>
      </c>
    </row>
    <row r="212" spans="1:13" s="1" customFormat="1" x14ac:dyDescent="0.2">
      <c r="A212" s="1" t="s">
        <v>2043</v>
      </c>
      <c r="C212" s="1">
        <v>61</v>
      </c>
      <c r="D212" s="1" t="s">
        <v>5</v>
      </c>
      <c r="E212" s="1" t="s">
        <v>8</v>
      </c>
      <c r="F212" s="1" t="s">
        <v>11</v>
      </c>
      <c r="G212" s="1" t="s">
        <v>3</v>
      </c>
      <c r="H212" s="1" t="s">
        <v>75</v>
      </c>
      <c r="I212" s="1">
        <v>2</v>
      </c>
      <c r="J212" s="1">
        <f t="shared" si="3"/>
        <v>0</v>
      </c>
      <c r="K212" s="1">
        <f>COUNTIF(B212,"MINDDS")</f>
        <v>0</v>
      </c>
    </row>
    <row r="213" spans="1:13" s="1" customFormat="1" x14ac:dyDescent="0.2">
      <c r="A213" s="1" t="s">
        <v>2048</v>
      </c>
      <c r="C213" s="1">
        <v>60</v>
      </c>
      <c r="D213" s="1" t="s">
        <v>10</v>
      </c>
      <c r="E213" s="1" t="s">
        <v>8</v>
      </c>
      <c r="F213" s="1" t="s">
        <v>11</v>
      </c>
      <c r="G213" s="1" t="s">
        <v>3</v>
      </c>
      <c r="H213" s="1" t="s">
        <v>75</v>
      </c>
      <c r="I213" s="1">
        <v>2</v>
      </c>
      <c r="J213" s="1">
        <f t="shared" si="3"/>
        <v>0</v>
      </c>
      <c r="K213" s="1">
        <f>COUNTIF(B213,"MINDDS")</f>
        <v>0</v>
      </c>
      <c r="M213" s="2"/>
    </row>
    <row r="214" spans="1:13" s="1" customFormat="1" x14ac:dyDescent="0.2">
      <c r="A214" s="1" t="s">
        <v>2053</v>
      </c>
      <c r="C214" s="1">
        <v>72</v>
      </c>
      <c r="D214" s="1" t="s">
        <v>10</v>
      </c>
      <c r="E214" s="1" t="s">
        <v>8</v>
      </c>
      <c r="F214" s="1" t="s">
        <v>11</v>
      </c>
      <c r="G214" s="1" t="s">
        <v>3</v>
      </c>
      <c r="H214" s="1" t="s">
        <v>75</v>
      </c>
      <c r="I214" s="1">
        <v>2</v>
      </c>
      <c r="J214" s="1">
        <f t="shared" si="3"/>
        <v>0</v>
      </c>
      <c r="K214" s="1">
        <f>COUNTIF(B214,"MINDDS")</f>
        <v>0</v>
      </c>
    </row>
    <row r="215" spans="1:13" s="1" customFormat="1" x14ac:dyDescent="0.2">
      <c r="A215" s="1" t="s">
        <v>2054</v>
      </c>
      <c r="C215" s="1">
        <v>76</v>
      </c>
      <c r="D215" s="1" t="s">
        <v>10</v>
      </c>
      <c r="E215" s="1" t="s">
        <v>8</v>
      </c>
      <c r="F215" s="1" t="s">
        <v>11</v>
      </c>
      <c r="G215" s="1" t="s">
        <v>3</v>
      </c>
      <c r="H215" s="1" t="s">
        <v>75</v>
      </c>
      <c r="I215" s="1">
        <v>2</v>
      </c>
      <c r="J215" s="1">
        <f t="shared" si="3"/>
        <v>0</v>
      </c>
      <c r="K215" s="1">
        <f>COUNTIF(B215,"MINDDS")</f>
        <v>0</v>
      </c>
      <c r="M215" s="2"/>
    </row>
    <row r="216" spans="1:13" s="1" customFormat="1" x14ac:dyDescent="0.2">
      <c r="A216" s="1" t="s">
        <v>2069</v>
      </c>
      <c r="C216" s="1">
        <v>61</v>
      </c>
      <c r="D216" s="1" t="s">
        <v>5</v>
      </c>
      <c r="E216" s="1" t="s">
        <v>8</v>
      </c>
      <c r="F216" s="1" t="s">
        <v>11</v>
      </c>
      <c r="G216" s="1" t="s">
        <v>3</v>
      </c>
      <c r="H216" s="1" t="s">
        <v>75</v>
      </c>
      <c r="I216" s="1">
        <v>2</v>
      </c>
      <c r="J216" s="1">
        <f t="shared" si="3"/>
        <v>0</v>
      </c>
      <c r="K216" s="1">
        <f>COUNTIF(B216,"MINDDS")</f>
        <v>0</v>
      </c>
    </row>
    <row r="217" spans="1:13" s="1" customFormat="1" x14ac:dyDescent="0.2">
      <c r="A217" s="1" t="s">
        <v>2070</v>
      </c>
      <c r="C217" s="1">
        <v>63</v>
      </c>
      <c r="D217" s="1" t="s">
        <v>10</v>
      </c>
      <c r="E217" s="1" t="s">
        <v>8</v>
      </c>
      <c r="F217" s="1" t="s">
        <v>11</v>
      </c>
      <c r="G217" s="1" t="s">
        <v>3</v>
      </c>
      <c r="H217" s="1" t="s">
        <v>75</v>
      </c>
      <c r="I217" s="1">
        <v>2</v>
      </c>
      <c r="J217" s="1">
        <f t="shared" si="3"/>
        <v>0</v>
      </c>
      <c r="K217" s="1">
        <f>COUNTIF(B217,"MINDDS")</f>
        <v>0</v>
      </c>
    </row>
    <row r="218" spans="1:13" s="1" customFormat="1" x14ac:dyDescent="0.2">
      <c r="A218" s="1" t="s">
        <v>2073</v>
      </c>
      <c r="D218" s="1" t="s">
        <v>10</v>
      </c>
      <c r="E218" s="1" t="s">
        <v>8</v>
      </c>
      <c r="F218" s="1" t="s">
        <v>11</v>
      </c>
      <c r="G218" s="1" t="s">
        <v>8</v>
      </c>
      <c r="H218" s="1" t="s">
        <v>75</v>
      </c>
      <c r="I218" s="1">
        <v>2</v>
      </c>
      <c r="J218" s="1">
        <f t="shared" si="3"/>
        <v>0</v>
      </c>
      <c r="K218" s="1">
        <f>COUNTIF(B218,"MINDDS")</f>
        <v>0</v>
      </c>
      <c r="M218" s="2"/>
    </row>
    <row r="219" spans="1:13" s="1" customFormat="1" x14ac:dyDescent="0.2">
      <c r="A219" s="1" t="s">
        <v>2090</v>
      </c>
      <c r="C219" s="1">
        <v>62</v>
      </c>
      <c r="D219" s="1" t="s">
        <v>5</v>
      </c>
      <c r="E219" s="1" t="s">
        <v>8</v>
      </c>
      <c r="F219" s="1" t="s">
        <v>1226</v>
      </c>
      <c r="G219" s="1" t="s">
        <v>3</v>
      </c>
      <c r="H219" s="1" t="s">
        <v>75</v>
      </c>
      <c r="I219" s="1">
        <v>2</v>
      </c>
      <c r="J219" s="1">
        <f t="shared" si="3"/>
        <v>0</v>
      </c>
      <c r="K219" s="1">
        <f>COUNTIF(B219,"MINDDS")</f>
        <v>0</v>
      </c>
      <c r="M219" s="2"/>
    </row>
    <row r="220" spans="1:13" s="1" customFormat="1" x14ac:dyDescent="0.2">
      <c r="A220" s="1" t="s">
        <v>2092</v>
      </c>
      <c r="C220" s="1">
        <v>70</v>
      </c>
      <c r="D220" s="1" t="s">
        <v>10</v>
      </c>
      <c r="E220" s="1" t="s">
        <v>8</v>
      </c>
      <c r="F220" s="1" t="s">
        <v>11</v>
      </c>
      <c r="G220" s="1" t="s">
        <v>3</v>
      </c>
      <c r="H220" s="1" t="s">
        <v>75</v>
      </c>
      <c r="I220" s="1">
        <v>2</v>
      </c>
      <c r="J220" s="1">
        <f t="shared" si="3"/>
        <v>0</v>
      </c>
      <c r="K220" s="1">
        <f>COUNTIF(B220,"MINDDS")</f>
        <v>0</v>
      </c>
    </row>
    <row r="221" spans="1:13" s="1" customFormat="1" x14ac:dyDescent="0.2">
      <c r="A221" s="1" t="s">
        <v>2110</v>
      </c>
      <c r="C221" s="1">
        <v>65</v>
      </c>
      <c r="D221" s="1" t="s">
        <v>5</v>
      </c>
      <c r="E221" s="1" t="s">
        <v>8</v>
      </c>
      <c r="F221" s="1" t="s">
        <v>11</v>
      </c>
      <c r="G221" s="1" t="s">
        <v>3</v>
      </c>
      <c r="H221" s="1" t="s">
        <v>75</v>
      </c>
      <c r="I221" s="1">
        <v>2</v>
      </c>
      <c r="J221" s="1">
        <f t="shared" si="3"/>
        <v>0</v>
      </c>
      <c r="K221" s="1">
        <f>COUNTIF(B221,"MINDDS")</f>
        <v>0</v>
      </c>
    </row>
    <row r="222" spans="1:13" s="1" customFormat="1" x14ac:dyDescent="0.2">
      <c r="A222" s="1" t="s">
        <v>2114</v>
      </c>
      <c r="C222" s="1">
        <v>73</v>
      </c>
      <c r="D222" s="1" t="s">
        <v>10</v>
      </c>
      <c r="E222" s="1" t="s">
        <v>8</v>
      </c>
      <c r="F222" s="1" t="s">
        <v>11</v>
      </c>
      <c r="G222" s="1" t="s">
        <v>3</v>
      </c>
      <c r="H222" s="1" t="s">
        <v>75</v>
      </c>
      <c r="I222" s="1">
        <v>2</v>
      </c>
      <c r="J222" s="1">
        <f t="shared" si="3"/>
        <v>0</v>
      </c>
      <c r="K222" s="1">
        <f>COUNTIF(B222,"MINDDS")</f>
        <v>0</v>
      </c>
      <c r="M222" s="2"/>
    </row>
    <row r="223" spans="1:13" s="1" customFormat="1" x14ac:dyDescent="0.2">
      <c r="A223" s="1" t="s">
        <v>2145</v>
      </c>
      <c r="C223" s="1">
        <v>62</v>
      </c>
      <c r="D223" s="1" t="s">
        <v>5</v>
      </c>
      <c r="E223" s="1" t="s">
        <v>8</v>
      </c>
      <c r="F223" s="1" t="s">
        <v>11</v>
      </c>
      <c r="G223" s="1" t="s">
        <v>3</v>
      </c>
      <c r="H223" s="1" t="s">
        <v>75</v>
      </c>
      <c r="I223" s="1">
        <v>2</v>
      </c>
      <c r="J223" s="1">
        <f t="shared" si="3"/>
        <v>0</v>
      </c>
      <c r="K223" s="1">
        <f>COUNTIF(B223,"MINDDS")</f>
        <v>0</v>
      </c>
    </row>
    <row r="224" spans="1:13" s="1" customFormat="1" x14ac:dyDescent="0.2">
      <c r="A224" s="1" t="s">
        <v>2149</v>
      </c>
      <c r="C224" s="1">
        <v>73</v>
      </c>
      <c r="D224" s="1" t="s">
        <v>5</v>
      </c>
      <c r="E224" s="1" t="s">
        <v>8</v>
      </c>
      <c r="F224" s="1" t="s">
        <v>11</v>
      </c>
      <c r="G224" s="1" t="s">
        <v>3</v>
      </c>
      <c r="H224" s="1" t="s">
        <v>75</v>
      </c>
      <c r="I224" s="1">
        <v>2</v>
      </c>
      <c r="J224" s="1">
        <f t="shared" si="3"/>
        <v>0</v>
      </c>
      <c r="K224" s="1">
        <f>COUNTIF(B224,"MINDDS")</f>
        <v>0</v>
      </c>
    </row>
    <row r="225" spans="1:13" s="1" customFormat="1" x14ac:dyDescent="0.2">
      <c r="A225" s="1" t="s">
        <v>2150</v>
      </c>
      <c r="C225" s="1">
        <v>76</v>
      </c>
      <c r="D225" s="1" t="s">
        <v>5</v>
      </c>
      <c r="E225" s="1" t="s">
        <v>8</v>
      </c>
      <c r="F225" s="1" t="s">
        <v>11</v>
      </c>
      <c r="G225" s="1" t="s">
        <v>3</v>
      </c>
      <c r="H225" s="1" t="s">
        <v>75</v>
      </c>
      <c r="I225" s="1">
        <v>2</v>
      </c>
      <c r="J225" s="1">
        <f t="shared" si="3"/>
        <v>0</v>
      </c>
      <c r="K225" s="1">
        <f>COUNTIF(B225,"MINDDS")</f>
        <v>0</v>
      </c>
    </row>
    <row r="226" spans="1:13" s="1" customFormat="1" x14ac:dyDescent="0.2">
      <c r="A226" s="1" t="s">
        <v>2155</v>
      </c>
      <c r="C226" s="1">
        <v>76</v>
      </c>
      <c r="D226" s="1" t="s">
        <v>10</v>
      </c>
      <c r="E226" s="1" t="s">
        <v>8</v>
      </c>
      <c r="F226" s="1" t="s">
        <v>11</v>
      </c>
      <c r="G226" s="1" t="s">
        <v>3</v>
      </c>
      <c r="H226" s="1" t="s">
        <v>75</v>
      </c>
      <c r="I226" s="1">
        <v>2</v>
      </c>
      <c r="J226" s="1">
        <f t="shared" si="3"/>
        <v>0</v>
      </c>
      <c r="K226" s="1">
        <f>COUNTIF(B226,"MINDDS")</f>
        <v>0</v>
      </c>
    </row>
    <row r="227" spans="1:13" s="1" customFormat="1" x14ac:dyDescent="0.2">
      <c r="A227" s="1" t="s">
        <v>2156</v>
      </c>
      <c r="C227" s="1">
        <v>68</v>
      </c>
      <c r="D227" s="1" t="s">
        <v>5</v>
      </c>
      <c r="E227" s="1" t="s">
        <v>8</v>
      </c>
      <c r="F227" s="1" t="s">
        <v>11</v>
      </c>
      <c r="G227" s="1" t="s">
        <v>3</v>
      </c>
      <c r="H227" s="1" t="s">
        <v>75</v>
      </c>
      <c r="I227" s="1">
        <v>2</v>
      </c>
      <c r="J227" s="1">
        <f t="shared" si="3"/>
        <v>0</v>
      </c>
      <c r="K227" s="1">
        <f>COUNTIF(B227,"MINDDS")</f>
        <v>0</v>
      </c>
    </row>
    <row r="228" spans="1:13" s="1" customFormat="1" x14ac:dyDescent="0.2">
      <c r="A228" s="1" t="s">
        <v>2165</v>
      </c>
      <c r="C228" s="1">
        <v>64</v>
      </c>
      <c r="D228" s="1" t="s">
        <v>10</v>
      </c>
      <c r="E228" s="1" t="s">
        <v>8</v>
      </c>
      <c r="F228" s="1" t="s">
        <v>11</v>
      </c>
      <c r="G228" s="1" t="s">
        <v>3</v>
      </c>
      <c r="H228" s="1" t="s">
        <v>75</v>
      </c>
      <c r="I228" s="1">
        <v>2</v>
      </c>
      <c r="J228" s="1">
        <f t="shared" si="3"/>
        <v>0</v>
      </c>
      <c r="K228" s="1">
        <f>COUNTIF(B228,"MINDDS")</f>
        <v>0</v>
      </c>
    </row>
    <row r="229" spans="1:13" s="1" customFormat="1" x14ac:dyDescent="0.2">
      <c r="A229" s="1" t="s">
        <v>2176</v>
      </c>
      <c r="C229" s="1">
        <v>82</v>
      </c>
      <c r="D229" s="1" t="s">
        <v>10</v>
      </c>
      <c r="E229" s="1" t="s">
        <v>8</v>
      </c>
      <c r="F229" s="1" t="s">
        <v>11</v>
      </c>
      <c r="G229" s="1" t="s">
        <v>3</v>
      </c>
      <c r="H229" s="1" t="s">
        <v>75</v>
      </c>
      <c r="I229" s="1">
        <v>2</v>
      </c>
      <c r="J229" s="1">
        <f t="shared" si="3"/>
        <v>0</v>
      </c>
      <c r="K229" s="1">
        <f>COUNTIF(B229,"MINDDS")</f>
        <v>0</v>
      </c>
    </row>
    <row r="230" spans="1:13" s="1" customFormat="1" x14ac:dyDescent="0.2">
      <c r="A230" s="1" t="s">
        <v>2188</v>
      </c>
      <c r="C230" s="1">
        <v>76</v>
      </c>
      <c r="D230" s="1" t="s">
        <v>5</v>
      </c>
      <c r="E230" s="1" t="s">
        <v>8</v>
      </c>
      <c r="F230" s="1" t="s">
        <v>11</v>
      </c>
      <c r="G230" s="1" t="s">
        <v>3</v>
      </c>
      <c r="H230" s="1" t="s">
        <v>2189</v>
      </c>
      <c r="I230" s="1">
        <v>2</v>
      </c>
      <c r="J230" s="1">
        <f t="shared" si="3"/>
        <v>0</v>
      </c>
      <c r="K230" s="1">
        <f>COUNTIF(B230,"MINDDS")</f>
        <v>0</v>
      </c>
    </row>
    <row r="231" spans="1:13" s="1" customFormat="1" x14ac:dyDescent="0.2">
      <c r="A231" s="1" t="s">
        <v>2190</v>
      </c>
      <c r="C231" s="1">
        <v>77</v>
      </c>
      <c r="D231" s="1" t="s">
        <v>10</v>
      </c>
      <c r="E231" s="1" t="s">
        <v>620</v>
      </c>
      <c r="F231" s="1" t="s">
        <v>1226</v>
      </c>
      <c r="G231" s="1" t="s">
        <v>3</v>
      </c>
      <c r="H231" s="1" t="s">
        <v>2189</v>
      </c>
      <c r="I231" s="1">
        <v>2</v>
      </c>
      <c r="J231" s="1">
        <f t="shared" si="3"/>
        <v>0</v>
      </c>
      <c r="K231" s="1">
        <f>COUNTIF(B231,"MINDDS")</f>
        <v>0</v>
      </c>
    </row>
    <row r="232" spans="1:13" s="1" customFormat="1" x14ac:dyDescent="0.2">
      <c r="A232" s="1" t="s">
        <v>2200</v>
      </c>
      <c r="C232" s="1">
        <v>62</v>
      </c>
      <c r="D232" s="1" t="s">
        <v>10</v>
      </c>
      <c r="E232" s="1" t="s">
        <v>8</v>
      </c>
      <c r="F232" s="1" t="s">
        <v>11</v>
      </c>
      <c r="G232" s="1" t="s">
        <v>3</v>
      </c>
      <c r="H232" s="1" t="s">
        <v>75</v>
      </c>
      <c r="I232" s="1">
        <v>2</v>
      </c>
      <c r="J232" s="1">
        <f t="shared" si="3"/>
        <v>0</v>
      </c>
      <c r="K232" s="1">
        <f>COUNTIF(B232,"MINDDS")</f>
        <v>0</v>
      </c>
      <c r="M232" s="2"/>
    </row>
    <row r="233" spans="1:13" s="1" customFormat="1" x14ac:dyDescent="0.2">
      <c r="A233" s="1" t="s">
        <v>2203</v>
      </c>
      <c r="C233" s="1">
        <v>66</v>
      </c>
      <c r="D233" s="1" t="s">
        <v>5</v>
      </c>
      <c r="E233" s="1" t="s">
        <v>8</v>
      </c>
      <c r="F233" s="1" t="s">
        <v>11</v>
      </c>
      <c r="G233" s="1" t="s">
        <v>3</v>
      </c>
      <c r="H233" s="1" t="s">
        <v>75</v>
      </c>
      <c r="I233" s="1">
        <v>2</v>
      </c>
      <c r="J233" s="1">
        <f t="shared" si="3"/>
        <v>0</v>
      </c>
      <c r="K233" s="1">
        <f>COUNTIF(B233,"MINDDS")</f>
        <v>0</v>
      </c>
      <c r="M233" s="2"/>
    </row>
    <row r="234" spans="1:13" s="1" customFormat="1" x14ac:dyDescent="0.2">
      <c r="A234" s="1" t="s">
        <v>2205</v>
      </c>
      <c r="C234" s="1">
        <v>79</v>
      </c>
      <c r="D234" s="1" t="s">
        <v>10</v>
      </c>
      <c r="E234" s="1" t="s">
        <v>8</v>
      </c>
      <c r="F234" s="1" t="s">
        <v>11</v>
      </c>
      <c r="G234" s="1" t="s">
        <v>3</v>
      </c>
      <c r="H234" s="1" t="s">
        <v>75</v>
      </c>
      <c r="I234" s="1">
        <v>2</v>
      </c>
      <c r="J234" s="1">
        <f t="shared" si="3"/>
        <v>0</v>
      </c>
      <c r="K234" s="1">
        <f>COUNTIF(B234,"MINDDS")</f>
        <v>0</v>
      </c>
      <c r="M234" s="2"/>
    </row>
    <row r="235" spans="1:13" s="1" customFormat="1" x14ac:dyDescent="0.2">
      <c r="A235" s="1" t="s">
        <v>2207</v>
      </c>
      <c r="C235" s="1">
        <v>83</v>
      </c>
      <c r="D235" s="1" t="s">
        <v>10</v>
      </c>
      <c r="E235" s="1" t="s">
        <v>8</v>
      </c>
      <c r="F235" s="1" t="s">
        <v>11</v>
      </c>
      <c r="G235" s="1" t="s">
        <v>3</v>
      </c>
      <c r="H235" s="1" t="s">
        <v>75</v>
      </c>
      <c r="I235" s="1">
        <v>2</v>
      </c>
      <c r="J235" s="1">
        <f t="shared" si="3"/>
        <v>0</v>
      </c>
      <c r="K235" s="1">
        <f>COUNTIF(B235,"MINDDS")</f>
        <v>0</v>
      </c>
    </row>
    <row r="236" spans="1:13" s="1" customFormat="1" x14ac:dyDescent="0.2">
      <c r="A236" s="1" t="s">
        <v>2215</v>
      </c>
      <c r="C236" s="1">
        <v>73</v>
      </c>
      <c r="D236" s="1" t="s">
        <v>10</v>
      </c>
      <c r="E236" s="1" t="s">
        <v>8</v>
      </c>
      <c r="F236" s="1" t="s">
        <v>11</v>
      </c>
      <c r="G236" s="1" t="s">
        <v>3</v>
      </c>
      <c r="H236" s="1" t="s">
        <v>75</v>
      </c>
      <c r="I236" s="1">
        <v>2</v>
      </c>
      <c r="J236" s="1">
        <f t="shared" si="3"/>
        <v>0</v>
      </c>
      <c r="K236" s="1">
        <f>COUNTIF(B236,"MINDDS")</f>
        <v>0</v>
      </c>
    </row>
    <row r="237" spans="1:13" s="1" customFormat="1" x14ac:dyDescent="0.2">
      <c r="A237" s="1" t="s">
        <v>2217</v>
      </c>
      <c r="C237" s="1">
        <v>76</v>
      </c>
      <c r="D237" s="1" t="s">
        <v>10</v>
      </c>
      <c r="E237" s="1" t="s">
        <v>8</v>
      </c>
      <c r="F237" s="1" t="s">
        <v>11</v>
      </c>
      <c r="G237" s="1" t="s">
        <v>3</v>
      </c>
      <c r="H237" s="1" t="s">
        <v>75</v>
      </c>
      <c r="I237" s="1">
        <v>2</v>
      </c>
      <c r="J237" s="1">
        <f t="shared" si="3"/>
        <v>0</v>
      </c>
      <c r="K237" s="1">
        <f>COUNTIF(B237,"MINDDS")</f>
        <v>0</v>
      </c>
    </row>
    <row r="238" spans="1:13" s="1" customFormat="1" x14ac:dyDescent="0.2">
      <c r="A238" s="1" t="s">
        <v>2228</v>
      </c>
      <c r="C238" s="1">
        <v>62</v>
      </c>
      <c r="D238" s="1" t="s">
        <v>5</v>
      </c>
      <c r="E238" s="1" t="s">
        <v>620</v>
      </c>
      <c r="F238" s="1" t="s">
        <v>1226</v>
      </c>
      <c r="G238" s="1" t="s">
        <v>3</v>
      </c>
      <c r="H238" s="1" t="s">
        <v>75</v>
      </c>
      <c r="I238" s="1">
        <v>2</v>
      </c>
      <c r="J238" s="1">
        <f t="shared" si="3"/>
        <v>0</v>
      </c>
      <c r="K238" s="1">
        <f>COUNTIF(B238,"MINDDS")</f>
        <v>0</v>
      </c>
    </row>
    <row r="239" spans="1:13" s="1" customFormat="1" x14ac:dyDescent="0.2">
      <c r="A239" s="1" t="s">
        <v>2230</v>
      </c>
      <c r="C239" s="1">
        <v>63</v>
      </c>
      <c r="D239" s="1" t="s">
        <v>5</v>
      </c>
      <c r="E239" s="1" t="s">
        <v>8</v>
      </c>
      <c r="F239" s="1" t="s">
        <v>11</v>
      </c>
      <c r="G239" s="1" t="s">
        <v>3</v>
      </c>
      <c r="H239" s="1" t="s">
        <v>75</v>
      </c>
      <c r="I239" s="1">
        <v>2</v>
      </c>
      <c r="J239" s="1">
        <f t="shared" si="3"/>
        <v>0</v>
      </c>
      <c r="K239" s="1">
        <f>COUNTIF(B239,"MINDDS")</f>
        <v>0</v>
      </c>
    </row>
    <row r="240" spans="1:13" s="1" customFormat="1" x14ac:dyDescent="0.2">
      <c r="A240" s="1" t="s">
        <v>2232</v>
      </c>
      <c r="C240" s="1">
        <v>65</v>
      </c>
      <c r="D240" s="1" t="s">
        <v>10</v>
      </c>
      <c r="E240" s="1" t="s">
        <v>8</v>
      </c>
      <c r="F240" s="1" t="s">
        <v>11</v>
      </c>
      <c r="G240" s="1" t="s">
        <v>3</v>
      </c>
      <c r="H240" s="1" t="s">
        <v>75</v>
      </c>
      <c r="I240" s="1">
        <v>2</v>
      </c>
      <c r="J240" s="1">
        <f t="shared" si="3"/>
        <v>0</v>
      </c>
      <c r="K240" s="1">
        <f>COUNTIF(B240,"MINDDS")</f>
        <v>0</v>
      </c>
    </row>
    <row r="241" spans="1:13" s="1" customFormat="1" x14ac:dyDescent="0.2">
      <c r="A241" s="1" t="s">
        <v>2233</v>
      </c>
      <c r="C241" s="1">
        <v>71</v>
      </c>
      <c r="D241" s="1" t="s">
        <v>10</v>
      </c>
      <c r="E241" s="1" t="s">
        <v>8</v>
      </c>
      <c r="F241" s="1" t="s">
        <v>11</v>
      </c>
      <c r="G241" s="1" t="s">
        <v>3</v>
      </c>
      <c r="H241" s="1" t="s">
        <v>75</v>
      </c>
      <c r="I241" s="1">
        <v>2</v>
      </c>
      <c r="J241" s="1">
        <f t="shared" si="3"/>
        <v>0</v>
      </c>
      <c r="K241" s="1">
        <f>COUNTIF(B241,"MINDDS")</f>
        <v>0</v>
      </c>
    </row>
    <row r="242" spans="1:13" s="1" customFormat="1" x14ac:dyDescent="0.2">
      <c r="A242" s="1" t="s">
        <v>2241</v>
      </c>
      <c r="C242" s="1">
        <v>67</v>
      </c>
      <c r="D242" s="1" t="s">
        <v>10</v>
      </c>
      <c r="E242" s="1" t="s">
        <v>8</v>
      </c>
      <c r="F242" s="1" t="s">
        <v>11</v>
      </c>
      <c r="G242" s="1" t="s">
        <v>3</v>
      </c>
      <c r="H242" s="1" t="s">
        <v>75</v>
      </c>
      <c r="I242" s="1">
        <v>2</v>
      </c>
      <c r="J242" s="1">
        <f t="shared" si="3"/>
        <v>0</v>
      </c>
      <c r="K242" s="1">
        <f>COUNTIF(B242,"MINDDS")</f>
        <v>0</v>
      </c>
    </row>
    <row r="243" spans="1:13" s="1" customFormat="1" x14ac:dyDescent="0.2">
      <c r="A243" s="1" t="s">
        <v>2248</v>
      </c>
      <c r="C243" s="1">
        <v>76</v>
      </c>
      <c r="D243" s="1" t="s">
        <v>5</v>
      </c>
      <c r="E243" s="1" t="s">
        <v>8</v>
      </c>
      <c r="F243" s="1" t="s">
        <v>11</v>
      </c>
      <c r="G243" s="1" t="s">
        <v>3</v>
      </c>
      <c r="H243" s="1" t="s">
        <v>75</v>
      </c>
      <c r="I243" s="1">
        <v>2</v>
      </c>
      <c r="J243" s="1">
        <f t="shared" si="3"/>
        <v>0</v>
      </c>
      <c r="K243" s="1">
        <f>COUNTIF(B243,"MINDDS")</f>
        <v>0</v>
      </c>
    </row>
    <row r="244" spans="1:13" s="1" customFormat="1" x14ac:dyDescent="0.2">
      <c r="A244" s="1" t="s">
        <v>2254</v>
      </c>
      <c r="C244" s="1">
        <v>61</v>
      </c>
      <c r="D244" s="1" t="s">
        <v>10</v>
      </c>
      <c r="E244" s="1" t="s">
        <v>8</v>
      </c>
      <c r="F244" s="1" t="s">
        <v>11</v>
      </c>
      <c r="G244" s="1" t="s">
        <v>3</v>
      </c>
      <c r="H244" s="1" t="s">
        <v>75</v>
      </c>
      <c r="I244" s="1">
        <v>2</v>
      </c>
      <c r="J244" s="1">
        <f t="shared" si="3"/>
        <v>0</v>
      </c>
      <c r="K244" s="1">
        <f>COUNTIF(B244,"MINDDS")</f>
        <v>0</v>
      </c>
    </row>
    <row r="245" spans="1:13" s="1" customFormat="1" x14ac:dyDescent="0.2">
      <c r="A245" s="1" t="s">
        <v>2255</v>
      </c>
      <c r="C245" s="1">
        <v>64</v>
      </c>
      <c r="D245" s="1" t="s">
        <v>10</v>
      </c>
      <c r="E245" s="1" t="s">
        <v>8</v>
      </c>
      <c r="F245" s="1" t="s">
        <v>11</v>
      </c>
      <c r="G245" s="1" t="s">
        <v>3</v>
      </c>
      <c r="H245" s="1" t="s">
        <v>75</v>
      </c>
      <c r="I245" s="1">
        <v>2</v>
      </c>
      <c r="J245" s="1">
        <f t="shared" si="3"/>
        <v>0</v>
      </c>
      <c r="K245" s="1">
        <f>COUNTIF(B245,"MINDDS")</f>
        <v>0</v>
      </c>
      <c r="M245" s="2"/>
    </row>
    <row r="246" spans="1:13" s="1" customFormat="1" x14ac:dyDescent="0.2">
      <c r="A246" s="1" t="s">
        <v>2256</v>
      </c>
      <c r="C246" s="1">
        <v>69</v>
      </c>
      <c r="D246" s="1" t="s">
        <v>5</v>
      </c>
      <c r="E246" s="1" t="s">
        <v>8</v>
      </c>
      <c r="F246" s="1" t="s">
        <v>11</v>
      </c>
      <c r="G246" s="1" t="s">
        <v>3</v>
      </c>
      <c r="H246" s="1" t="s">
        <v>75</v>
      </c>
      <c r="I246" s="1">
        <v>2</v>
      </c>
      <c r="J246" s="1">
        <f t="shared" si="3"/>
        <v>0</v>
      </c>
      <c r="K246" s="1">
        <f>COUNTIF(B246,"MINDDS")</f>
        <v>0</v>
      </c>
      <c r="M246" s="2"/>
    </row>
    <row r="247" spans="1:13" s="1" customFormat="1" x14ac:dyDescent="0.2">
      <c r="A247" s="1" t="s">
        <v>2259</v>
      </c>
      <c r="C247" s="1">
        <v>78</v>
      </c>
      <c r="D247" s="1" t="s">
        <v>5</v>
      </c>
      <c r="E247" s="1" t="s">
        <v>8</v>
      </c>
      <c r="F247" s="1" t="s">
        <v>11</v>
      </c>
      <c r="G247" s="1" t="s">
        <v>3</v>
      </c>
      <c r="H247" s="1" t="s">
        <v>75</v>
      </c>
      <c r="I247" s="1">
        <v>2</v>
      </c>
      <c r="J247" s="1">
        <f t="shared" si="3"/>
        <v>0</v>
      </c>
      <c r="K247" s="1">
        <f>COUNTIF(B247,"MINDDS")</f>
        <v>0</v>
      </c>
    </row>
    <row r="248" spans="1:13" s="1" customFormat="1" x14ac:dyDescent="0.2">
      <c r="A248" s="1" t="s">
        <v>2274</v>
      </c>
      <c r="C248" s="1">
        <v>72</v>
      </c>
      <c r="D248" s="1" t="s">
        <v>5</v>
      </c>
      <c r="E248" s="1" t="s">
        <v>8</v>
      </c>
      <c r="F248" s="1" t="s">
        <v>11</v>
      </c>
      <c r="G248" s="1" t="s">
        <v>3</v>
      </c>
      <c r="H248" s="1" t="s">
        <v>75</v>
      </c>
      <c r="I248" s="1">
        <v>2</v>
      </c>
      <c r="J248" s="1">
        <f t="shared" si="3"/>
        <v>0</v>
      </c>
      <c r="K248" s="1">
        <f>COUNTIF(B248,"MINDDS")</f>
        <v>0</v>
      </c>
    </row>
    <row r="249" spans="1:13" s="1" customFormat="1" x14ac:dyDescent="0.2">
      <c r="A249" s="1" t="s">
        <v>2277</v>
      </c>
      <c r="C249" s="1">
        <v>81</v>
      </c>
      <c r="D249" s="1" t="s">
        <v>5</v>
      </c>
      <c r="E249" s="1" t="s">
        <v>8</v>
      </c>
      <c r="F249" s="1" t="s">
        <v>11</v>
      </c>
      <c r="G249" s="1" t="s">
        <v>3</v>
      </c>
      <c r="H249" s="1" t="s">
        <v>75</v>
      </c>
      <c r="I249" s="1">
        <v>2</v>
      </c>
      <c r="J249" s="1">
        <f t="shared" si="3"/>
        <v>0</v>
      </c>
      <c r="K249" s="1">
        <f>COUNTIF(B249,"MINDDS")</f>
        <v>0</v>
      </c>
    </row>
    <row r="250" spans="1:13" s="1" customFormat="1" x14ac:dyDescent="0.2">
      <c r="A250" s="1" t="s">
        <v>2278</v>
      </c>
      <c r="C250" s="1">
        <v>83</v>
      </c>
      <c r="D250" s="1" t="s">
        <v>10</v>
      </c>
      <c r="E250" s="1" t="s">
        <v>8</v>
      </c>
      <c r="F250" s="1" t="s">
        <v>11</v>
      </c>
      <c r="G250" s="1" t="s">
        <v>3</v>
      </c>
      <c r="H250" s="1" t="s">
        <v>75</v>
      </c>
      <c r="I250" s="1">
        <v>2</v>
      </c>
      <c r="J250" s="1">
        <f t="shared" si="3"/>
        <v>0</v>
      </c>
      <c r="K250" s="1">
        <f>COUNTIF(B250,"MINDDS")</f>
        <v>0</v>
      </c>
    </row>
    <row r="251" spans="1:13" s="1" customFormat="1" x14ac:dyDescent="0.2">
      <c r="A251" s="1" t="s">
        <v>2286</v>
      </c>
      <c r="C251" s="1">
        <v>65</v>
      </c>
      <c r="D251" s="1" t="s">
        <v>10</v>
      </c>
      <c r="E251" s="1" t="s">
        <v>8</v>
      </c>
      <c r="F251" s="1" t="s">
        <v>11</v>
      </c>
      <c r="G251" s="1" t="s">
        <v>3</v>
      </c>
      <c r="H251" s="1" t="s">
        <v>75</v>
      </c>
      <c r="I251" s="1">
        <v>2</v>
      </c>
      <c r="J251" s="1">
        <f t="shared" si="3"/>
        <v>0</v>
      </c>
      <c r="K251" s="1">
        <f>COUNTIF(B251,"MINDDS")</f>
        <v>0</v>
      </c>
    </row>
    <row r="252" spans="1:13" s="1" customFormat="1" x14ac:dyDescent="0.2">
      <c r="A252" s="1" t="s">
        <v>2295</v>
      </c>
      <c r="C252" s="1">
        <v>81</v>
      </c>
      <c r="D252" s="1" t="s">
        <v>5</v>
      </c>
      <c r="E252" s="1" t="s">
        <v>620</v>
      </c>
      <c r="F252" s="1" t="s">
        <v>1226</v>
      </c>
      <c r="G252" s="1" t="s">
        <v>3</v>
      </c>
      <c r="H252" s="1" t="s">
        <v>75</v>
      </c>
      <c r="I252" s="1">
        <v>2</v>
      </c>
      <c r="J252" s="1">
        <f t="shared" si="3"/>
        <v>0</v>
      </c>
      <c r="K252" s="1">
        <f>COUNTIF(B252,"MINDDS")</f>
        <v>0</v>
      </c>
    </row>
    <row r="253" spans="1:13" s="1" customFormat="1" x14ac:dyDescent="0.2">
      <c r="A253" s="1" t="s">
        <v>2308</v>
      </c>
      <c r="C253" s="1">
        <v>81</v>
      </c>
      <c r="D253" s="1" t="s">
        <v>5</v>
      </c>
      <c r="E253" s="1" t="s">
        <v>8</v>
      </c>
      <c r="F253" s="1" t="s">
        <v>11</v>
      </c>
      <c r="G253" s="1" t="s">
        <v>3</v>
      </c>
      <c r="H253" s="1" t="s">
        <v>75</v>
      </c>
      <c r="I253" s="1">
        <v>2</v>
      </c>
      <c r="J253" s="1">
        <f t="shared" si="3"/>
        <v>0</v>
      </c>
      <c r="K253" s="1">
        <f>COUNTIF(B253,"MINDDS")</f>
        <v>0</v>
      </c>
    </row>
    <row r="254" spans="1:13" s="1" customFormat="1" x14ac:dyDescent="0.2">
      <c r="A254" s="1" t="s">
        <v>2309</v>
      </c>
      <c r="C254" s="1">
        <v>83</v>
      </c>
      <c r="D254" s="1" t="s">
        <v>10</v>
      </c>
      <c r="E254" s="1" t="s">
        <v>8</v>
      </c>
      <c r="F254" s="1" t="s">
        <v>11</v>
      </c>
      <c r="G254" s="1" t="s">
        <v>3</v>
      </c>
      <c r="H254" s="1" t="s">
        <v>75</v>
      </c>
      <c r="I254" s="1">
        <v>2</v>
      </c>
      <c r="J254" s="1">
        <f t="shared" si="3"/>
        <v>0</v>
      </c>
      <c r="K254" s="1">
        <f>COUNTIF(B254,"MINDDS")</f>
        <v>0</v>
      </c>
    </row>
    <row r="255" spans="1:13" s="1" customFormat="1" x14ac:dyDescent="0.2">
      <c r="A255" s="1" t="s">
        <v>2318</v>
      </c>
      <c r="C255" s="1">
        <v>70</v>
      </c>
      <c r="D255" s="1" t="s">
        <v>10</v>
      </c>
      <c r="E255" s="1" t="s">
        <v>8</v>
      </c>
      <c r="F255" s="1" t="s">
        <v>11</v>
      </c>
      <c r="G255" s="1" t="s">
        <v>3</v>
      </c>
      <c r="H255" s="1" t="s">
        <v>75</v>
      </c>
      <c r="I255" s="1">
        <v>2</v>
      </c>
      <c r="J255" s="1">
        <f t="shared" si="3"/>
        <v>0</v>
      </c>
      <c r="K255" s="1">
        <f>COUNTIF(B255,"MINDDS")</f>
        <v>0</v>
      </c>
    </row>
    <row r="256" spans="1:13" s="1" customFormat="1" x14ac:dyDescent="0.2">
      <c r="A256" s="1" t="s">
        <v>2325</v>
      </c>
      <c r="C256" s="1">
        <v>78</v>
      </c>
      <c r="D256" s="1" t="s">
        <v>10</v>
      </c>
      <c r="E256" s="1" t="s">
        <v>8</v>
      </c>
      <c r="F256" s="1" t="s">
        <v>11</v>
      </c>
      <c r="G256" s="1" t="s">
        <v>3</v>
      </c>
      <c r="H256" s="1" t="s">
        <v>75</v>
      </c>
      <c r="I256" s="1">
        <v>2</v>
      </c>
      <c r="J256" s="1">
        <f t="shared" si="3"/>
        <v>0</v>
      </c>
      <c r="K256" s="1">
        <f>COUNTIF(B256,"MINDDS")</f>
        <v>0</v>
      </c>
    </row>
    <row r="257" spans="1:16" s="1" customFormat="1" x14ac:dyDescent="0.2">
      <c r="A257" s="1" t="s">
        <v>2334</v>
      </c>
      <c r="C257" s="1">
        <v>62</v>
      </c>
      <c r="D257" s="1" t="s">
        <v>10</v>
      </c>
      <c r="E257" s="1" t="s">
        <v>8</v>
      </c>
      <c r="F257" s="1" t="s">
        <v>11</v>
      </c>
      <c r="G257" s="1" t="s">
        <v>3</v>
      </c>
      <c r="H257" s="1" t="s">
        <v>75</v>
      </c>
      <c r="I257" s="1">
        <v>2</v>
      </c>
      <c r="J257" s="1">
        <f t="shared" si="3"/>
        <v>0</v>
      </c>
      <c r="K257" s="1">
        <f>COUNTIF(B257,"MINDDS")</f>
        <v>0</v>
      </c>
    </row>
    <row r="258" spans="1:16" s="1" customFormat="1" x14ac:dyDescent="0.2">
      <c r="A258" s="1" t="s">
        <v>2339</v>
      </c>
      <c r="C258" s="1">
        <v>79</v>
      </c>
      <c r="D258" s="1" t="s">
        <v>10</v>
      </c>
      <c r="E258" s="1" t="s">
        <v>8</v>
      </c>
      <c r="F258" s="1" t="s">
        <v>11</v>
      </c>
      <c r="G258" s="1" t="s">
        <v>3</v>
      </c>
      <c r="H258" s="1" t="s">
        <v>75</v>
      </c>
      <c r="I258" s="1">
        <v>2</v>
      </c>
      <c r="J258" s="1">
        <f t="shared" ref="J258:J266" si="4">COUNTIF(H258,"Patient declined study participation")+COUNTIF(H258,"Patient declined study discussion")</f>
        <v>0</v>
      </c>
      <c r="K258" s="1">
        <f>COUNTIF(B258,"MINDDS")</f>
        <v>0</v>
      </c>
    </row>
    <row r="259" spans="1:16" s="1" customFormat="1" x14ac:dyDescent="0.2">
      <c r="A259" s="1" t="s">
        <v>2349</v>
      </c>
      <c r="C259" s="1">
        <v>67</v>
      </c>
      <c r="D259" s="1" t="s">
        <v>5</v>
      </c>
      <c r="E259" s="1" t="s">
        <v>8</v>
      </c>
      <c r="F259" s="1" t="s">
        <v>11</v>
      </c>
      <c r="G259" s="1" t="s">
        <v>3</v>
      </c>
      <c r="H259" s="1" t="s">
        <v>75</v>
      </c>
      <c r="I259" s="1">
        <v>2</v>
      </c>
      <c r="J259" s="1">
        <f t="shared" si="4"/>
        <v>0</v>
      </c>
      <c r="K259" s="1">
        <f>COUNTIF(B259,"MINDDS")</f>
        <v>0</v>
      </c>
    </row>
    <row r="260" spans="1:16" s="1" customFormat="1" x14ac:dyDescent="0.2">
      <c r="A260" s="1" t="s">
        <v>2366</v>
      </c>
      <c r="C260" s="1">
        <v>67</v>
      </c>
      <c r="D260" s="1" t="s">
        <v>10</v>
      </c>
      <c r="E260" s="1" t="s">
        <v>8</v>
      </c>
      <c r="F260" s="1" t="s">
        <v>11</v>
      </c>
      <c r="G260" s="1" t="s">
        <v>3</v>
      </c>
      <c r="H260" s="1" t="s">
        <v>75</v>
      </c>
      <c r="I260" s="1">
        <v>2</v>
      </c>
      <c r="J260" s="1">
        <f t="shared" si="4"/>
        <v>0</v>
      </c>
      <c r="K260" s="1">
        <f>COUNTIF(B260,"MINDDS")</f>
        <v>0</v>
      </c>
      <c r="M260" s="2"/>
    </row>
    <row r="261" spans="1:16" s="1" customFormat="1" x14ac:dyDescent="0.2">
      <c r="A261" s="1" t="s">
        <v>2367</v>
      </c>
      <c r="C261" s="1">
        <v>68</v>
      </c>
      <c r="D261" s="1" t="s">
        <v>5</v>
      </c>
      <c r="E261" s="1" t="s">
        <v>8</v>
      </c>
      <c r="F261" s="1" t="s">
        <v>11</v>
      </c>
      <c r="G261" s="1" t="s">
        <v>3</v>
      </c>
      <c r="H261" s="1" t="s">
        <v>75</v>
      </c>
      <c r="I261" s="1">
        <v>2</v>
      </c>
      <c r="J261" s="1">
        <f t="shared" si="4"/>
        <v>0</v>
      </c>
      <c r="K261" s="1">
        <f>COUNTIF(B261,"MINDDS")</f>
        <v>0</v>
      </c>
    </row>
    <row r="262" spans="1:16" s="1" customFormat="1" x14ac:dyDescent="0.2">
      <c r="A262" s="1" t="s">
        <v>2371</v>
      </c>
      <c r="C262" s="1">
        <v>75</v>
      </c>
      <c r="D262" s="1" t="s">
        <v>10</v>
      </c>
      <c r="E262" s="1" t="s">
        <v>8</v>
      </c>
      <c r="F262" s="1" t="s">
        <v>11</v>
      </c>
      <c r="G262" s="1" t="s">
        <v>3</v>
      </c>
      <c r="H262" s="1" t="s">
        <v>75</v>
      </c>
      <c r="I262" s="1">
        <v>2</v>
      </c>
      <c r="J262" s="1">
        <f t="shared" si="4"/>
        <v>0</v>
      </c>
      <c r="K262" s="1">
        <f>COUNTIF(B262,"MINDDS")</f>
        <v>0</v>
      </c>
      <c r="M262" s="2"/>
    </row>
    <row r="263" spans="1:16" s="1" customFormat="1" x14ac:dyDescent="0.2">
      <c r="A263" s="1" t="s">
        <v>2375</v>
      </c>
      <c r="C263" s="1">
        <v>71</v>
      </c>
      <c r="D263" s="1" t="s">
        <v>10</v>
      </c>
      <c r="E263" s="1" t="s">
        <v>620</v>
      </c>
      <c r="F263" s="1" t="s">
        <v>11</v>
      </c>
      <c r="G263" s="1" t="s">
        <v>3</v>
      </c>
      <c r="H263" s="1" t="s">
        <v>75</v>
      </c>
      <c r="I263" s="1">
        <v>2</v>
      </c>
      <c r="J263" s="1">
        <f t="shared" si="4"/>
        <v>0</v>
      </c>
      <c r="K263" s="1">
        <f>COUNTIF(B263,"MINDDS")</f>
        <v>0</v>
      </c>
    </row>
    <row r="264" spans="1:16" s="1" customFormat="1" x14ac:dyDescent="0.2">
      <c r="A264" s="1" t="s">
        <v>2381</v>
      </c>
      <c r="C264" s="1">
        <v>66</v>
      </c>
      <c r="D264" s="1" t="s">
        <v>10</v>
      </c>
      <c r="E264" s="1" t="s">
        <v>620</v>
      </c>
      <c r="F264" s="1" t="s">
        <v>11</v>
      </c>
      <c r="G264" s="1" t="s">
        <v>3</v>
      </c>
      <c r="H264" s="1" t="s">
        <v>75</v>
      </c>
      <c r="I264" s="1">
        <v>2</v>
      </c>
      <c r="J264" s="1">
        <f t="shared" si="4"/>
        <v>0</v>
      </c>
      <c r="K264" s="1">
        <f>COUNTIF(B264,"MINDDS")</f>
        <v>0</v>
      </c>
    </row>
    <row r="265" spans="1:16" s="1" customFormat="1" x14ac:dyDescent="0.2">
      <c r="A265" s="1" t="s">
        <v>2385</v>
      </c>
      <c r="C265" s="1">
        <v>69</v>
      </c>
      <c r="D265" s="1" t="s">
        <v>5</v>
      </c>
      <c r="E265" s="1" t="s">
        <v>8</v>
      </c>
      <c r="F265" s="1" t="s">
        <v>11</v>
      </c>
      <c r="G265" s="1" t="s">
        <v>3</v>
      </c>
      <c r="H265" s="1" t="s">
        <v>75</v>
      </c>
      <c r="I265" s="1">
        <v>2</v>
      </c>
      <c r="J265" s="1">
        <f t="shared" si="4"/>
        <v>0</v>
      </c>
      <c r="K265" s="1">
        <f>COUNTIF(B265,"MINDDS")</f>
        <v>0</v>
      </c>
    </row>
    <row r="266" spans="1:16" s="1" customFormat="1" x14ac:dyDescent="0.2">
      <c r="A266" s="1" t="s">
        <v>2393</v>
      </c>
      <c r="C266" s="1">
        <v>63</v>
      </c>
      <c r="D266" s="1" t="s">
        <v>5</v>
      </c>
      <c r="E266" s="1" t="s">
        <v>8</v>
      </c>
      <c r="F266" s="1" t="s">
        <v>11</v>
      </c>
      <c r="G266" s="1" t="s">
        <v>3</v>
      </c>
      <c r="H266" s="1" t="s">
        <v>75</v>
      </c>
      <c r="I266" s="1">
        <v>2</v>
      </c>
      <c r="J266" s="1">
        <f t="shared" si="4"/>
        <v>0</v>
      </c>
      <c r="K266" s="1">
        <f>COUNTIF(B266,"MINDDS")</f>
        <v>0</v>
      </c>
    </row>
    <row r="267" spans="1:16" s="1" customFormat="1" x14ac:dyDescent="0.2">
      <c r="P267" s="1" t="s">
        <v>3306</v>
      </c>
    </row>
    <row r="268" spans="1:16" s="1" customFormat="1" ht="16" customHeight="1" x14ac:dyDescent="0.2">
      <c r="A268" s="1" t="s">
        <v>32</v>
      </c>
      <c r="B268" s="1" t="s">
        <v>2</v>
      </c>
      <c r="C268" s="1">
        <v>79</v>
      </c>
      <c r="D268" s="1" t="s">
        <v>10</v>
      </c>
      <c r="E268" s="1" t="s">
        <v>8</v>
      </c>
      <c r="F268" s="1" t="s">
        <v>11</v>
      </c>
      <c r="G268" s="1" t="s">
        <v>3</v>
      </c>
      <c r="H268" s="1" t="s">
        <v>33</v>
      </c>
      <c r="I268" s="1">
        <v>3</v>
      </c>
      <c r="J268" s="1">
        <f t="shared" ref="J268:J299" si="5">COUNTIF(H268,"Patient declined study participation")+COUNTIF(H268,"Patient declined study discussion")</f>
        <v>0</v>
      </c>
      <c r="K268" s="5">
        <v>0</v>
      </c>
    </row>
    <row r="269" spans="1:16" s="1" customFormat="1" x14ac:dyDescent="0.2">
      <c r="A269" s="1" t="s">
        <v>48</v>
      </c>
      <c r="B269" s="1" t="s">
        <v>2</v>
      </c>
      <c r="C269" s="1">
        <v>67</v>
      </c>
      <c r="D269" s="1" t="s">
        <v>5</v>
      </c>
      <c r="E269" s="1" t="s">
        <v>8</v>
      </c>
      <c r="F269" s="1" t="s">
        <v>11</v>
      </c>
      <c r="G269" s="1" t="s">
        <v>3</v>
      </c>
      <c r="H269" s="1" t="s">
        <v>49</v>
      </c>
      <c r="I269" s="1">
        <v>3</v>
      </c>
      <c r="J269" s="1">
        <f t="shared" si="5"/>
        <v>0</v>
      </c>
      <c r="K269" s="1">
        <v>0</v>
      </c>
    </row>
    <row r="270" spans="1:16" s="1" customFormat="1" x14ac:dyDescent="0.2">
      <c r="A270" s="1" t="s">
        <v>50</v>
      </c>
      <c r="B270" s="1" t="s">
        <v>2</v>
      </c>
      <c r="C270" s="1">
        <v>71</v>
      </c>
      <c r="D270" s="1" t="s">
        <v>5</v>
      </c>
      <c r="E270" s="1" t="s">
        <v>8</v>
      </c>
      <c r="F270" s="1" t="s">
        <v>11</v>
      </c>
      <c r="G270" s="1" t="s">
        <v>3</v>
      </c>
      <c r="H270" s="1" t="s">
        <v>49</v>
      </c>
      <c r="I270" s="1">
        <v>3</v>
      </c>
      <c r="J270" s="1">
        <f t="shared" si="5"/>
        <v>0</v>
      </c>
      <c r="K270" s="1">
        <v>0</v>
      </c>
    </row>
    <row r="271" spans="1:16" s="1" customFormat="1" x14ac:dyDescent="0.2">
      <c r="A271" s="1" t="s">
        <v>51</v>
      </c>
      <c r="B271" s="1" t="s">
        <v>2</v>
      </c>
      <c r="C271" s="1">
        <v>60</v>
      </c>
      <c r="D271" s="1" t="s">
        <v>10</v>
      </c>
      <c r="E271" s="1" t="s">
        <v>8</v>
      </c>
      <c r="F271" s="1" t="s">
        <v>11</v>
      </c>
      <c r="G271" s="1" t="s">
        <v>3</v>
      </c>
      <c r="H271" s="1" t="s">
        <v>49</v>
      </c>
      <c r="I271" s="1">
        <v>3</v>
      </c>
      <c r="J271" s="1">
        <f t="shared" si="5"/>
        <v>0</v>
      </c>
      <c r="K271" s="1">
        <v>0</v>
      </c>
    </row>
    <row r="272" spans="1:16" s="1" customFormat="1" x14ac:dyDescent="0.2">
      <c r="A272" s="1" t="s">
        <v>58</v>
      </c>
      <c r="B272" s="1" t="s">
        <v>2</v>
      </c>
      <c r="C272" s="1">
        <v>69</v>
      </c>
      <c r="D272" s="1" t="s">
        <v>10</v>
      </c>
      <c r="E272" s="1" t="s">
        <v>8</v>
      </c>
      <c r="F272" s="1" t="s">
        <v>11</v>
      </c>
      <c r="G272" s="1" t="s">
        <v>3</v>
      </c>
      <c r="H272" s="1" t="s">
        <v>49</v>
      </c>
      <c r="I272" s="1">
        <v>3</v>
      </c>
      <c r="J272" s="1">
        <f t="shared" si="5"/>
        <v>0</v>
      </c>
      <c r="K272" s="1">
        <v>0</v>
      </c>
    </row>
    <row r="273" spans="1:13" s="1" customFormat="1" x14ac:dyDescent="0.2">
      <c r="A273" s="1" t="s">
        <v>59</v>
      </c>
      <c r="B273" s="1" t="s">
        <v>2</v>
      </c>
      <c r="C273" s="1">
        <v>73</v>
      </c>
      <c r="D273" s="1" t="s">
        <v>10</v>
      </c>
      <c r="E273" s="1" t="s">
        <v>8</v>
      </c>
      <c r="F273" s="1" t="s">
        <v>11</v>
      </c>
      <c r="G273" s="1" t="s">
        <v>3</v>
      </c>
      <c r="H273" s="1" t="s">
        <v>49</v>
      </c>
      <c r="I273" s="1">
        <v>3</v>
      </c>
      <c r="J273" s="1">
        <f t="shared" si="5"/>
        <v>0</v>
      </c>
      <c r="K273" s="1">
        <v>0</v>
      </c>
    </row>
    <row r="274" spans="1:13" s="1" customFormat="1" x14ac:dyDescent="0.2">
      <c r="A274" s="1" t="s">
        <v>72</v>
      </c>
      <c r="B274" s="1" t="s">
        <v>2</v>
      </c>
      <c r="C274" s="1">
        <v>75</v>
      </c>
      <c r="D274" s="1" t="s">
        <v>10</v>
      </c>
      <c r="E274" s="1" t="s">
        <v>8</v>
      </c>
      <c r="F274" s="1" t="s">
        <v>11</v>
      </c>
      <c r="G274" s="1" t="s">
        <v>3</v>
      </c>
      <c r="H274" s="1" t="s">
        <v>49</v>
      </c>
      <c r="I274" s="1">
        <v>3</v>
      </c>
      <c r="J274" s="1">
        <f t="shared" si="5"/>
        <v>0</v>
      </c>
      <c r="K274" s="1">
        <v>0</v>
      </c>
    </row>
    <row r="275" spans="1:13" s="1" customFormat="1" x14ac:dyDescent="0.2">
      <c r="A275" s="4" t="s">
        <v>80</v>
      </c>
      <c r="B275" s="4" t="s">
        <v>2</v>
      </c>
      <c r="C275" s="4">
        <v>86</v>
      </c>
      <c r="D275" s="4" t="s">
        <v>5</v>
      </c>
      <c r="E275" s="4" t="s">
        <v>8</v>
      </c>
      <c r="F275" s="4" t="s">
        <v>11</v>
      </c>
      <c r="G275" s="4" t="s">
        <v>3</v>
      </c>
      <c r="H275" s="1" t="s">
        <v>81</v>
      </c>
      <c r="I275" s="1">
        <v>3</v>
      </c>
      <c r="J275" s="1">
        <f t="shared" si="5"/>
        <v>0</v>
      </c>
      <c r="K275" s="1">
        <v>0</v>
      </c>
      <c r="L275" s="4"/>
      <c r="M275" s="2"/>
    </row>
    <row r="276" spans="1:13" s="1" customFormat="1" x14ac:dyDescent="0.2">
      <c r="A276" s="1" t="s">
        <v>90</v>
      </c>
      <c r="B276" s="1" t="s">
        <v>2</v>
      </c>
      <c r="C276" s="1">
        <v>85</v>
      </c>
      <c r="D276" s="1" t="s">
        <v>5</v>
      </c>
      <c r="E276" s="1" t="s">
        <v>8</v>
      </c>
      <c r="F276" s="1" t="s">
        <v>11</v>
      </c>
      <c r="G276" s="1" t="s">
        <v>3</v>
      </c>
      <c r="H276" s="1" t="s">
        <v>49</v>
      </c>
      <c r="I276" s="1">
        <v>3</v>
      </c>
      <c r="J276" s="1">
        <f t="shared" si="5"/>
        <v>0</v>
      </c>
      <c r="K276" s="1">
        <v>0</v>
      </c>
    </row>
    <row r="277" spans="1:13" s="1" customFormat="1" x14ac:dyDescent="0.2">
      <c r="A277" s="1" t="s">
        <v>145</v>
      </c>
      <c r="C277" s="1">
        <v>65</v>
      </c>
      <c r="D277" s="1" t="s">
        <v>10</v>
      </c>
      <c r="E277" s="1" t="s">
        <v>8</v>
      </c>
      <c r="F277" s="1" t="s">
        <v>11</v>
      </c>
      <c r="G277" s="1" t="s">
        <v>3</v>
      </c>
      <c r="H277" s="1" t="s">
        <v>146</v>
      </c>
      <c r="I277" s="1">
        <v>3</v>
      </c>
      <c r="J277" s="1">
        <f t="shared" si="5"/>
        <v>0</v>
      </c>
      <c r="K277" s="1">
        <v>0</v>
      </c>
      <c r="L277" s="2"/>
    </row>
    <row r="278" spans="1:13" s="1" customFormat="1" x14ac:dyDescent="0.2">
      <c r="A278" s="1" t="s">
        <v>157</v>
      </c>
      <c r="C278" s="1">
        <v>72</v>
      </c>
      <c r="D278" s="1" t="s">
        <v>10</v>
      </c>
      <c r="E278" s="1" t="s">
        <v>8</v>
      </c>
      <c r="F278" s="1" t="s">
        <v>11</v>
      </c>
      <c r="G278" s="1" t="s">
        <v>3</v>
      </c>
      <c r="H278" s="1" t="s">
        <v>146</v>
      </c>
      <c r="I278" s="1">
        <v>3</v>
      </c>
      <c r="J278" s="1">
        <f t="shared" si="5"/>
        <v>0</v>
      </c>
      <c r="K278" s="1">
        <v>0</v>
      </c>
      <c r="L278" s="2"/>
      <c r="M278" s="2"/>
    </row>
    <row r="279" spans="1:13" s="1" customFormat="1" x14ac:dyDescent="0.2">
      <c r="A279" s="1" t="s">
        <v>196</v>
      </c>
      <c r="B279" s="1" t="s">
        <v>2</v>
      </c>
      <c r="C279" s="1">
        <v>80</v>
      </c>
      <c r="D279" s="1" t="s">
        <v>10</v>
      </c>
      <c r="E279" s="1" t="s">
        <v>8</v>
      </c>
      <c r="F279" s="1" t="s">
        <v>11</v>
      </c>
      <c r="G279" s="1" t="s">
        <v>3</v>
      </c>
      <c r="H279" s="1" t="s">
        <v>81</v>
      </c>
      <c r="I279" s="1">
        <v>3</v>
      </c>
      <c r="J279" s="1">
        <f t="shared" si="5"/>
        <v>0</v>
      </c>
      <c r="K279" s="1">
        <v>0</v>
      </c>
    </row>
    <row r="280" spans="1:13" s="1" customFormat="1" x14ac:dyDescent="0.2">
      <c r="A280" s="1" t="s">
        <v>210</v>
      </c>
      <c r="B280" s="1" t="s">
        <v>2</v>
      </c>
      <c r="C280" s="1">
        <v>82</v>
      </c>
      <c r="D280" s="1" t="s">
        <v>5</v>
      </c>
      <c r="E280" s="1" t="s">
        <v>8</v>
      </c>
      <c r="F280" s="1" t="s">
        <v>11</v>
      </c>
      <c r="G280" s="1" t="s">
        <v>3</v>
      </c>
      <c r="H280" s="1" t="s">
        <v>49</v>
      </c>
      <c r="I280" s="1">
        <v>3</v>
      </c>
      <c r="J280" s="1">
        <f t="shared" si="5"/>
        <v>0</v>
      </c>
      <c r="K280" s="1">
        <v>0</v>
      </c>
    </row>
    <row r="281" spans="1:13" s="1" customFormat="1" x14ac:dyDescent="0.2">
      <c r="A281" s="1" t="s">
        <v>243</v>
      </c>
      <c r="C281" s="1">
        <v>78</v>
      </c>
      <c r="D281" s="1" t="s">
        <v>10</v>
      </c>
      <c r="E281" s="1" t="s">
        <v>8</v>
      </c>
      <c r="F281" s="1" t="s">
        <v>11</v>
      </c>
      <c r="G281" s="1" t="s">
        <v>3</v>
      </c>
      <c r="H281" s="1" t="s">
        <v>49</v>
      </c>
      <c r="I281" s="1">
        <v>3</v>
      </c>
      <c r="J281" s="1">
        <f t="shared" si="5"/>
        <v>0</v>
      </c>
      <c r="K281" s="1">
        <v>0</v>
      </c>
    </row>
    <row r="282" spans="1:13" s="1" customFormat="1" x14ac:dyDescent="0.2">
      <c r="A282" s="1" t="s">
        <v>306</v>
      </c>
      <c r="C282" s="1">
        <v>64</v>
      </c>
      <c r="D282" s="1" t="s">
        <v>10</v>
      </c>
      <c r="E282" s="1" t="s">
        <v>8</v>
      </c>
      <c r="F282" s="1" t="s">
        <v>11</v>
      </c>
      <c r="G282" s="1" t="s">
        <v>3</v>
      </c>
      <c r="H282" s="1" t="s">
        <v>49</v>
      </c>
      <c r="I282" s="1">
        <v>3</v>
      </c>
      <c r="J282" s="1">
        <f t="shared" si="5"/>
        <v>0</v>
      </c>
      <c r="K282" s="1">
        <v>0</v>
      </c>
    </row>
    <row r="283" spans="1:13" s="1" customFormat="1" x14ac:dyDescent="0.2">
      <c r="A283" s="1" t="s">
        <v>315</v>
      </c>
      <c r="C283" s="1">
        <v>69</v>
      </c>
      <c r="D283" s="1" t="s">
        <v>5</v>
      </c>
      <c r="E283" s="1" t="s">
        <v>8</v>
      </c>
      <c r="F283" s="1" t="s">
        <v>11</v>
      </c>
      <c r="G283" s="1" t="s">
        <v>3</v>
      </c>
      <c r="H283" s="1" t="s">
        <v>316</v>
      </c>
      <c r="I283" s="1">
        <v>3</v>
      </c>
      <c r="J283" s="1">
        <f t="shared" si="5"/>
        <v>0</v>
      </c>
      <c r="K283" s="1">
        <v>0</v>
      </c>
    </row>
    <row r="284" spans="1:13" s="1" customFormat="1" x14ac:dyDescent="0.2">
      <c r="A284" s="1" t="s">
        <v>344</v>
      </c>
      <c r="C284" s="1">
        <v>64</v>
      </c>
      <c r="D284" s="1" t="s">
        <v>10</v>
      </c>
      <c r="E284" s="1" t="s">
        <v>8</v>
      </c>
      <c r="F284" s="1" t="s">
        <v>11</v>
      </c>
      <c r="G284" s="1" t="s">
        <v>3</v>
      </c>
      <c r="H284" s="1" t="s">
        <v>345</v>
      </c>
      <c r="I284" s="1">
        <v>3</v>
      </c>
      <c r="J284" s="1">
        <f t="shared" si="5"/>
        <v>0</v>
      </c>
      <c r="K284" s="1">
        <v>0</v>
      </c>
    </row>
    <row r="285" spans="1:13" s="1" customFormat="1" x14ac:dyDescent="0.2">
      <c r="A285" s="1" t="s">
        <v>350</v>
      </c>
      <c r="C285" s="1">
        <v>71</v>
      </c>
      <c r="D285" s="1" t="s">
        <v>10</v>
      </c>
      <c r="E285" s="1" t="s">
        <v>8</v>
      </c>
      <c r="F285" s="1" t="s">
        <v>11</v>
      </c>
      <c r="G285" s="1" t="s">
        <v>3</v>
      </c>
      <c r="H285" s="1" t="s">
        <v>49</v>
      </c>
      <c r="I285" s="1">
        <v>3</v>
      </c>
      <c r="J285" s="1">
        <f t="shared" si="5"/>
        <v>0</v>
      </c>
      <c r="K285" s="1">
        <v>0</v>
      </c>
    </row>
    <row r="286" spans="1:13" s="1" customFormat="1" x14ac:dyDescent="0.2">
      <c r="A286" s="1" t="s">
        <v>371</v>
      </c>
      <c r="C286" s="1">
        <v>65</v>
      </c>
      <c r="D286" s="1" t="s">
        <v>10</v>
      </c>
      <c r="E286" s="1" t="s">
        <v>8</v>
      </c>
      <c r="F286" s="1" t="s">
        <v>11</v>
      </c>
      <c r="G286" s="1" t="s">
        <v>3</v>
      </c>
      <c r="H286" s="1" t="s">
        <v>49</v>
      </c>
      <c r="I286" s="1">
        <v>3</v>
      </c>
      <c r="J286" s="1">
        <f t="shared" si="5"/>
        <v>0</v>
      </c>
      <c r="K286" s="1">
        <v>0</v>
      </c>
    </row>
    <row r="287" spans="1:13" s="1" customFormat="1" x14ac:dyDescent="0.2">
      <c r="A287" s="1" t="s">
        <v>385</v>
      </c>
      <c r="C287" s="1">
        <v>72</v>
      </c>
      <c r="D287" s="1" t="s">
        <v>5</v>
      </c>
      <c r="E287" s="1" t="s">
        <v>8</v>
      </c>
      <c r="F287" s="1" t="s">
        <v>11</v>
      </c>
      <c r="G287" s="1" t="s">
        <v>3</v>
      </c>
      <c r="H287" s="1" t="s">
        <v>146</v>
      </c>
      <c r="I287" s="1">
        <v>3</v>
      </c>
      <c r="J287" s="1">
        <f t="shared" si="5"/>
        <v>0</v>
      </c>
      <c r="K287" s="1">
        <v>0</v>
      </c>
      <c r="L287" s="2"/>
    </row>
    <row r="288" spans="1:13" s="1" customFormat="1" x14ac:dyDescent="0.2">
      <c r="A288" s="1" t="s">
        <v>392</v>
      </c>
      <c r="C288" s="1">
        <v>78</v>
      </c>
      <c r="D288" s="1" t="s">
        <v>10</v>
      </c>
      <c r="E288" s="1" t="s">
        <v>8</v>
      </c>
      <c r="F288" s="1" t="s">
        <v>11</v>
      </c>
      <c r="G288" s="1" t="s">
        <v>3</v>
      </c>
      <c r="H288" s="1" t="s">
        <v>393</v>
      </c>
      <c r="I288" s="1">
        <v>3</v>
      </c>
      <c r="J288" s="1">
        <f t="shared" si="5"/>
        <v>0</v>
      </c>
      <c r="K288" s="1">
        <v>0</v>
      </c>
    </row>
    <row r="289" spans="1:13" s="1" customFormat="1" x14ac:dyDescent="0.2">
      <c r="A289" s="1" t="s">
        <v>397</v>
      </c>
      <c r="C289" s="1">
        <v>67</v>
      </c>
      <c r="D289" s="1" t="s">
        <v>5</v>
      </c>
      <c r="E289" s="1" t="s">
        <v>8</v>
      </c>
      <c r="F289" s="1" t="s">
        <v>11</v>
      </c>
      <c r="G289" s="1" t="s">
        <v>3</v>
      </c>
      <c r="H289" s="1" t="s">
        <v>393</v>
      </c>
      <c r="I289" s="1">
        <v>3</v>
      </c>
      <c r="J289" s="1">
        <f t="shared" si="5"/>
        <v>0</v>
      </c>
      <c r="K289" s="1">
        <v>0</v>
      </c>
    </row>
    <row r="290" spans="1:13" s="1" customFormat="1" x14ac:dyDescent="0.2">
      <c r="A290" s="1" t="s">
        <v>399</v>
      </c>
      <c r="C290" s="1">
        <v>81</v>
      </c>
      <c r="D290" s="1" t="s">
        <v>10</v>
      </c>
      <c r="E290" s="1" t="s">
        <v>8</v>
      </c>
      <c r="F290" s="1" t="s">
        <v>11</v>
      </c>
      <c r="G290" s="1" t="s">
        <v>3</v>
      </c>
      <c r="H290" s="1" t="s">
        <v>49</v>
      </c>
      <c r="I290" s="1">
        <v>3</v>
      </c>
      <c r="J290" s="1">
        <f t="shared" si="5"/>
        <v>0</v>
      </c>
      <c r="K290" s="1">
        <v>0</v>
      </c>
    </row>
    <row r="291" spans="1:13" s="1" customFormat="1" x14ac:dyDescent="0.2">
      <c r="A291" s="1" t="s">
        <v>400</v>
      </c>
      <c r="C291" s="1">
        <v>73</v>
      </c>
      <c r="D291" s="1" t="s">
        <v>10</v>
      </c>
      <c r="E291" s="1" t="s">
        <v>8</v>
      </c>
      <c r="F291" s="1" t="s">
        <v>11</v>
      </c>
      <c r="G291" s="1" t="s">
        <v>3</v>
      </c>
      <c r="H291" s="1" t="s">
        <v>393</v>
      </c>
      <c r="I291" s="1">
        <v>3</v>
      </c>
      <c r="J291" s="1">
        <f t="shared" si="5"/>
        <v>0</v>
      </c>
      <c r="K291" s="1">
        <v>0</v>
      </c>
      <c r="M291" s="2"/>
    </row>
    <row r="292" spans="1:13" s="1" customFormat="1" x14ac:dyDescent="0.2">
      <c r="A292" s="1" t="s">
        <v>491</v>
      </c>
      <c r="C292" s="1">
        <v>81</v>
      </c>
      <c r="D292" s="1" t="s">
        <v>10</v>
      </c>
      <c r="E292" s="1" t="s">
        <v>0</v>
      </c>
      <c r="F292" s="1" t="s">
        <v>11</v>
      </c>
      <c r="G292" s="1" t="s">
        <v>3</v>
      </c>
      <c r="H292" s="1" t="s">
        <v>345</v>
      </c>
      <c r="I292" s="1">
        <v>3</v>
      </c>
      <c r="J292" s="1">
        <f t="shared" si="5"/>
        <v>0</v>
      </c>
      <c r="K292" s="1">
        <v>0</v>
      </c>
      <c r="M292" s="2"/>
    </row>
    <row r="293" spans="1:13" s="1" customFormat="1" x14ac:dyDescent="0.2">
      <c r="A293" s="1" t="s">
        <v>560</v>
      </c>
      <c r="C293" s="1">
        <f>2017-1944</f>
        <v>73</v>
      </c>
      <c r="D293" s="1" t="s">
        <v>5</v>
      </c>
      <c r="E293" s="1" t="s">
        <v>8</v>
      </c>
      <c r="F293" s="1" t="s">
        <v>11</v>
      </c>
      <c r="G293" s="1" t="s">
        <v>3</v>
      </c>
      <c r="H293" s="1" t="s">
        <v>49</v>
      </c>
      <c r="I293" s="1">
        <v>3</v>
      </c>
      <c r="J293" s="1">
        <f t="shared" si="5"/>
        <v>0</v>
      </c>
      <c r="K293" s="1">
        <v>0</v>
      </c>
    </row>
    <row r="294" spans="1:13" s="1" customFormat="1" x14ac:dyDescent="0.2">
      <c r="A294" s="1" t="s">
        <v>600</v>
      </c>
      <c r="C294" s="1">
        <f>2017-1957</f>
        <v>60</v>
      </c>
      <c r="D294" s="1" t="s">
        <v>10</v>
      </c>
      <c r="E294" s="1" t="s">
        <v>8</v>
      </c>
      <c r="F294" s="1" t="s">
        <v>11</v>
      </c>
      <c r="G294" s="1" t="s">
        <v>3</v>
      </c>
      <c r="H294" s="1" t="s">
        <v>49</v>
      </c>
      <c r="I294" s="1">
        <v>3</v>
      </c>
      <c r="J294" s="1">
        <f t="shared" si="5"/>
        <v>0</v>
      </c>
      <c r="K294" s="1">
        <v>0</v>
      </c>
    </row>
    <row r="295" spans="1:13" s="1" customFormat="1" x14ac:dyDescent="0.2">
      <c r="A295" s="1" t="s">
        <v>643</v>
      </c>
      <c r="C295" s="1">
        <v>81</v>
      </c>
      <c r="D295" s="1" t="s">
        <v>10</v>
      </c>
      <c r="E295" s="1" t="s">
        <v>8</v>
      </c>
      <c r="F295" s="1" t="s">
        <v>11</v>
      </c>
      <c r="G295" s="1" t="s">
        <v>3</v>
      </c>
      <c r="H295" s="1" t="s">
        <v>49</v>
      </c>
      <c r="I295" s="1">
        <v>3</v>
      </c>
      <c r="J295" s="1">
        <f t="shared" si="5"/>
        <v>0</v>
      </c>
      <c r="K295" s="1">
        <v>0</v>
      </c>
    </row>
    <row r="296" spans="1:13" s="1" customFormat="1" x14ac:dyDescent="0.2">
      <c r="A296" s="3" t="s">
        <v>675</v>
      </c>
      <c r="C296" s="1">
        <v>65</v>
      </c>
      <c r="D296" s="1" t="s">
        <v>10</v>
      </c>
      <c r="E296" s="1" t="s">
        <v>620</v>
      </c>
      <c r="F296" s="1" t="s">
        <v>11</v>
      </c>
      <c r="G296" s="1" t="s">
        <v>3</v>
      </c>
      <c r="H296" s="1" t="s">
        <v>345</v>
      </c>
      <c r="I296" s="1">
        <v>3</v>
      </c>
      <c r="J296" s="1">
        <f t="shared" si="5"/>
        <v>0</v>
      </c>
      <c r="K296" s="1">
        <v>0</v>
      </c>
    </row>
    <row r="297" spans="1:13" s="1" customFormat="1" x14ac:dyDescent="0.2">
      <c r="A297" s="3" t="s">
        <v>731</v>
      </c>
      <c r="C297" s="1">
        <v>71</v>
      </c>
      <c r="D297" s="1" t="s">
        <v>10</v>
      </c>
      <c r="E297" s="1" t="s">
        <v>620</v>
      </c>
      <c r="F297" s="1" t="s">
        <v>11</v>
      </c>
      <c r="G297" s="1" t="s">
        <v>3</v>
      </c>
      <c r="H297" s="1" t="s">
        <v>49</v>
      </c>
      <c r="I297" s="1">
        <v>3</v>
      </c>
      <c r="J297" s="1">
        <f t="shared" si="5"/>
        <v>0</v>
      </c>
      <c r="K297" s="1">
        <v>0</v>
      </c>
    </row>
    <row r="298" spans="1:13" s="1" customFormat="1" x14ac:dyDescent="0.2">
      <c r="A298" s="3" t="s">
        <v>742</v>
      </c>
      <c r="C298" s="1">
        <v>84</v>
      </c>
      <c r="D298" s="1" t="s">
        <v>10</v>
      </c>
      <c r="E298" s="1" t="s">
        <v>8</v>
      </c>
      <c r="F298" s="1" t="s">
        <v>11</v>
      </c>
      <c r="G298" s="1" t="s">
        <v>3</v>
      </c>
      <c r="H298" s="1" t="s">
        <v>743</v>
      </c>
      <c r="I298" s="1">
        <v>3</v>
      </c>
      <c r="J298" s="1">
        <f t="shared" si="5"/>
        <v>0</v>
      </c>
      <c r="K298" s="1">
        <v>0</v>
      </c>
    </row>
    <row r="299" spans="1:13" s="1" customFormat="1" x14ac:dyDescent="0.2">
      <c r="A299" s="1" t="s">
        <v>783</v>
      </c>
      <c r="C299" s="1">
        <v>77</v>
      </c>
      <c r="D299" s="1" t="s">
        <v>10</v>
      </c>
      <c r="E299" s="1" t="s">
        <v>8</v>
      </c>
      <c r="F299" s="1" t="s">
        <v>11</v>
      </c>
      <c r="G299" s="1" t="s">
        <v>3</v>
      </c>
      <c r="H299" s="1" t="s">
        <v>784</v>
      </c>
      <c r="I299" s="1">
        <v>3</v>
      </c>
      <c r="J299" s="1">
        <f t="shared" si="5"/>
        <v>0</v>
      </c>
      <c r="K299" s="1">
        <v>0</v>
      </c>
    </row>
    <row r="300" spans="1:13" s="1" customFormat="1" x14ac:dyDescent="0.2">
      <c r="A300" s="1" t="s">
        <v>1025</v>
      </c>
      <c r="C300" s="1">
        <f>2018-1950</f>
        <v>68</v>
      </c>
      <c r="D300" s="1" t="s">
        <v>10</v>
      </c>
      <c r="E300" s="1" t="s">
        <v>8</v>
      </c>
      <c r="F300" s="1" t="s">
        <v>44</v>
      </c>
      <c r="G300" s="1" t="s">
        <v>3</v>
      </c>
      <c r="H300" s="1" t="s">
        <v>146</v>
      </c>
      <c r="I300" s="1">
        <v>3</v>
      </c>
      <c r="J300" s="1">
        <f t="shared" ref="J300:J330" si="6">COUNTIF(H300,"Patient declined study participation")+COUNTIF(H300,"Patient declined study discussion")</f>
        <v>0</v>
      </c>
      <c r="K300" s="1">
        <f>COUNTIF(B300,"MINDDS")</f>
        <v>0</v>
      </c>
      <c r="M300" s="2"/>
    </row>
    <row r="301" spans="1:13" s="1" customFormat="1" x14ac:dyDescent="0.2">
      <c r="A301" s="1" t="s">
        <v>1028</v>
      </c>
      <c r="C301" s="1">
        <f>2018-1948</f>
        <v>70</v>
      </c>
      <c r="D301" s="1" t="s">
        <v>10</v>
      </c>
      <c r="E301" s="1" t="s">
        <v>8</v>
      </c>
      <c r="F301" s="1" t="s">
        <v>11</v>
      </c>
      <c r="G301" s="1" t="s">
        <v>3</v>
      </c>
      <c r="H301" s="1" t="s">
        <v>146</v>
      </c>
      <c r="I301" s="1">
        <v>3</v>
      </c>
      <c r="J301" s="1">
        <f t="shared" si="6"/>
        <v>0</v>
      </c>
      <c r="K301" s="1">
        <f>COUNTIF(B301,"MINDDS")</f>
        <v>0</v>
      </c>
    </row>
    <row r="302" spans="1:13" s="1" customFormat="1" x14ac:dyDescent="0.2">
      <c r="A302" s="1" t="s">
        <v>1029</v>
      </c>
      <c r="C302" s="1">
        <f>2018-1936</f>
        <v>82</v>
      </c>
      <c r="D302" s="1" t="s">
        <v>10</v>
      </c>
      <c r="E302" s="1" t="s">
        <v>8</v>
      </c>
      <c r="F302" s="1" t="s">
        <v>620</v>
      </c>
      <c r="G302" s="1" t="s">
        <v>3</v>
      </c>
      <c r="H302" s="1" t="s">
        <v>146</v>
      </c>
      <c r="I302" s="1">
        <v>3</v>
      </c>
      <c r="J302" s="1">
        <f t="shared" si="6"/>
        <v>0</v>
      </c>
      <c r="K302" s="1">
        <f>COUNTIF(B302,"MINDDS")</f>
        <v>0</v>
      </c>
    </row>
    <row r="303" spans="1:13" s="1" customFormat="1" x14ac:dyDescent="0.2">
      <c r="A303" s="1" t="s">
        <v>1034</v>
      </c>
      <c r="C303" s="1">
        <f>2018-1947</f>
        <v>71</v>
      </c>
      <c r="D303" s="1" t="s">
        <v>5</v>
      </c>
      <c r="E303" s="1" t="s">
        <v>8</v>
      </c>
      <c r="F303" s="1" t="s">
        <v>11</v>
      </c>
      <c r="G303" s="1" t="s">
        <v>3</v>
      </c>
      <c r="H303" s="1" t="s">
        <v>49</v>
      </c>
      <c r="I303" s="1">
        <v>3</v>
      </c>
      <c r="J303" s="1">
        <f t="shared" si="6"/>
        <v>0</v>
      </c>
      <c r="K303" s="1">
        <f>COUNTIF(B303,"MINDDS")</f>
        <v>0</v>
      </c>
      <c r="M303" s="2"/>
    </row>
    <row r="304" spans="1:13" s="1" customFormat="1" x14ac:dyDescent="0.2">
      <c r="A304" s="1" t="s">
        <v>1065</v>
      </c>
      <c r="C304" s="1">
        <v>70</v>
      </c>
      <c r="D304" s="1" t="s">
        <v>5</v>
      </c>
      <c r="E304" s="1" t="s">
        <v>8</v>
      </c>
      <c r="F304" s="1" t="s">
        <v>11</v>
      </c>
      <c r="G304" s="1" t="s">
        <v>3</v>
      </c>
      <c r="H304" s="1" t="s">
        <v>146</v>
      </c>
      <c r="I304" s="1">
        <v>3</v>
      </c>
      <c r="J304" s="1">
        <f t="shared" si="6"/>
        <v>0</v>
      </c>
      <c r="K304" s="1">
        <f>COUNTIF(B304,"MINDDS")</f>
        <v>0</v>
      </c>
    </row>
    <row r="305" spans="1:13" s="1" customFormat="1" x14ac:dyDescent="0.2">
      <c r="A305" s="4" t="s">
        <v>1095</v>
      </c>
      <c r="B305" s="4"/>
      <c r="C305" s="4">
        <f>2018-1948</f>
        <v>70</v>
      </c>
      <c r="D305" s="4" t="s">
        <v>10</v>
      </c>
      <c r="E305" s="4" t="s">
        <v>8</v>
      </c>
      <c r="F305" s="4" t="s">
        <v>11</v>
      </c>
      <c r="G305" s="4" t="s">
        <v>3</v>
      </c>
      <c r="H305" s="1" t="s">
        <v>146</v>
      </c>
      <c r="I305" s="1">
        <v>3</v>
      </c>
      <c r="J305" s="1">
        <f t="shared" si="6"/>
        <v>0</v>
      </c>
      <c r="K305" s="1">
        <f>COUNTIF(B305,"MINDDS")</f>
        <v>0</v>
      </c>
      <c r="L305" s="4"/>
    </row>
    <row r="306" spans="1:13" s="1" customFormat="1" x14ac:dyDescent="0.2">
      <c r="A306" s="1" t="s">
        <v>1158</v>
      </c>
      <c r="C306" s="1">
        <f>2018-1945</f>
        <v>73</v>
      </c>
      <c r="D306" s="1" t="s">
        <v>5</v>
      </c>
      <c r="E306" s="1" t="s">
        <v>8</v>
      </c>
      <c r="F306" s="1" t="s">
        <v>11</v>
      </c>
      <c r="G306" s="1" t="s">
        <v>3</v>
      </c>
      <c r="H306" s="1" t="s">
        <v>316</v>
      </c>
      <c r="I306" s="1">
        <v>3</v>
      </c>
      <c r="J306" s="1">
        <f t="shared" si="6"/>
        <v>0</v>
      </c>
      <c r="K306" s="1">
        <f>COUNTIF(B306,"MINDDS")</f>
        <v>0</v>
      </c>
    </row>
    <row r="307" spans="1:13" s="1" customFormat="1" x14ac:dyDescent="0.2">
      <c r="A307" s="1" t="s">
        <v>1265</v>
      </c>
      <c r="C307" s="1">
        <f>2018-1952</f>
        <v>66</v>
      </c>
      <c r="D307" s="1" t="s">
        <v>10</v>
      </c>
      <c r="E307" s="1" t="s">
        <v>8</v>
      </c>
      <c r="F307" s="1" t="s">
        <v>11</v>
      </c>
      <c r="G307" s="1" t="s">
        <v>3</v>
      </c>
      <c r="H307" s="1" t="s">
        <v>49</v>
      </c>
      <c r="I307" s="1">
        <v>3</v>
      </c>
      <c r="J307" s="1">
        <f t="shared" si="6"/>
        <v>0</v>
      </c>
      <c r="K307" s="1">
        <f>COUNTIF(B307,"MINDDS")</f>
        <v>0</v>
      </c>
    </row>
    <row r="308" spans="1:13" s="1" customFormat="1" x14ac:dyDescent="0.2">
      <c r="A308" s="1" t="s">
        <v>1322</v>
      </c>
      <c r="C308" s="1">
        <f>2018-1950</f>
        <v>68</v>
      </c>
      <c r="D308" s="1" t="s">
        <v>10</v>
      </c>
      <c r="E308" s="1" t="s">
        <v>8</v>
      </c>
      <c r="F308" s="1" t="s">
        <v>11</v>
      </c>
      <c r="G308" s="1" t="s">
        <v>3</v>
      </c>
      <c r="H308" s="1" t="s">
        <v>49</v>
      </c>
      <c r="I308" s="1">
        <v>3</v>
      </c>
      <c r="J308" s="1">
        <f t="shared" si="6"/>
        <v>0</v>
      </c>
      <c r="K308" s="1">
        <f>COUNTIF(B308,"MINDDS")</f>
        <v>0</v>
      </c>
    </row>
    <row r="309" spans="1:13" s="1" customFormat="1" x14ac:dyDescent="0.2">
      <c r="A309" s="1" t="s">
        <v>1326</v>
      </c>
      <c r="C309" s="1">
        <f>2018-1948</f>
        <v>70</v>
      </c>
      <c r="D309" s="1" t="s">
        <v>10</v>
      </c>
      <c r="E309" s="1" t="s">
        <v>620</v>
      </c>
      <c r="F309" s="1" t="s">
        <v>11</v>
      </c>
      <c r="G309" s="1" t="s">
        <v>3</v>
      </c>
      <c r="H309" s="1" t="s">
        <v>49</v>
      </c>
      <c r="I309" s="1">
        <v>3</v>
      </c>
      <c r="J309" s="1">
        <f t="shared" si="6"/>
        <v>0</v>
      </c>
      <c r="K309" s="1">
        <f>COUNTIF(B309,"MINDDS")</f>
        <v>0</v>
      </c>
    </row>
    <row r="310" spans="1:13" s="1" customFormat="1" x14ac:dyDescent="0.2">
      <c r="A310" s="1" t="s">
        <v>1382</v>
      </c>
      <c r="C310" s="1">
        <f>2018-1946</f>
        <v>72</v>
      </c>
      <c r="D310" s="1" t="s">
        <v>10</v>
      </c>
      <c r="E310" s="1" t="s">
        <v>8</v>
      </c>
      <c r="F310" s="1" t="s">
        <v>11</v>
      </c>
      <c r="G310" s="1" t="s">
        <v>3</v>
      </c>
      <c r="H310" s="1" t="s">
        <v>49</v>
      </c>
      <c r="I310" s="1">
        <v>3</v>
      </c>
      <c r="J310" s="1">
        <f t="shared" si="6"/>
        <v>0</v>
      </c>
      <c r="K310" s="1">
        <f>COUNTIF(B310,"MINDDS")</f>
        <v>0</v>
      </c>
    </row>
    <row r="311" spans="1:13" s="1" customFormat="1" x14ac:dyDescent="0.2">
      <c r="A311" s="1" t="s">
        <v>1401</v>
      </c>
      <c r="C311" s="1">
        <v>81</v>
      </c>
      <c r="D311" s="1" t="s">
        <v>10</v>
      </c>
      <c r="E311" s="1" t="s">
        <v>8</v>
      </c>
      <c r="F311" s="1" t="s">
        <v>11</v>
      </c>
      <c r="G311" s="1" t="s">
        <v>3</v>
      </c>
      <c r="H311" s="1" t="s">
        <v>49</v>
      </c>
      <c r="I311" s="1">
        <v>3</v>
      </c>
      <c r="J311" s="1">
        <f t="shared" si="6"/>
        <v>0</v>
      </c>
      <c r="K311" s="1">
        <f>COUNTIF(B311,"MINDDS")</f>
        <v>0</v>
      </c>
    </row>
    <row r="312" spans="1:13" s="1" customFormat="1" x14ac:dyDescent="0.2">
      <c r="A312" s="1" t="s">
        <v>1440</v>
      </c>
      <c r="C312" s="1">
        <v>75</v>
      </c>
      <c r="D312" s="1" t="s">
        <v>5</v>
      </c>
      <c r="E312" s="1" t="s">
        <v>8</v>
      </c>
      <c r="F312" s="1" t="s">
        <v>11</v>
      </c>
      <c r="G312" s="1" t="s">
        <v>3</v>
      </c>
      <c r="H312" s="1" t="s">
        <v>49</v>
      </c>
      <c r="I312" s="1">
        <v>3</v>
      </c>
      <c r="J312" s="1">
        <f t="shared" si="6"/>
        <v>0</v>
      </c>
      <c r="K312" s="1">
        <f>COUNTIF(B312,"MINDDS")</f>
        <v>0</v>
      </c>
    </row>
    <row r="313" spans="1:13" s="1" customFormat="1" x14ac:dyDescent="0.2">
      <c r="A313" s="1" t="s">
        <v>1442</v>
      </c>
      <c r="C313" s="1">
        <v>77</v>
      </c>
      <c r="D313" s="1" t="s">
        <v>5</v>
      </c>
      <c r="E313" s="1" t="s">
        <v>8</v>
      </c>
      <c r="F313" s="1" t="s">
        <v>11</v>
      </c>
      <c r="G313" s="1" t="s">
        <v>3</v>
      </c>
      <c r="H313" s="1" t="s">
        <v>784</v>
      </c>
      <c r="I313" s="1">
        <v>3</v>
      </c>
      <c r="J313" s="1">
        <f t="shared" si="6"/>
        <v>0</v>
      </c>
      <c r="K313" s="1">
        <f>COUNTIF(B313,"MINDDS")</f>
        <v>0</v>
      </c>
      <c r="L313" s="2"/>
    </row>
    <row r="314" spans="1:13" s="1" customFormat="1" x14ac:dyDescent="0.2">
      <c r="A314" s="1" t="s">
        <v>1494</v>
      </c>
      <c r="C314" s="1">
        <f>2018-1954</f>
        <v>64</v>
      </c>
      <c r="D314" s="1" t="s">
        <v>5</v>
      </c>
      <c r="E314" s="1" t="s">
        <v>8</v>
      </c>
      <c r="F314" s="1" t="s">
        <v>11</v>
      </c>
      <c r="G314" s="1" t="s">
        <v>3</v>
      </c>
      <c r="H314" s="1" t="s">
        <v>316</v>
      </c>
      <c r="I314" s="1">
        <v>3</v>
      </c>
      <c r="J314" s="1">
        <f t="shared" si="6"/>
        <v>0</v>
      </c>
      <c r="K314" s="1">
        <f>COUNTIF(B314,"MINDDS")</f>
        <v>0</v>
      </c>
    </row>
    <row r="315" spans="1:13" s="1" customFormat="1" x14ac:dyDescent="0.2">
      <c r="A315" s="1" t="s">
        <v>1574</v>
      </c>
      <c r="C315" s="1">
        <f>2018-1949</f>
        <v>69</v>
      </c>
      <c r="D315" s="1" t="s">
        <v>10</v>
      </c>
      <c r="E315" s="1" t="s">
        <v>8</v>
      </c>
      <c r="F315" s="1" t="s">
        <v>1262</v>
      </c>
      <c r="G315" s="1" t="s">
        <v>3</v>
      </c>
      <c r="H315" s="1" t="s">
        <v>316</v>
      </c>
      <c r="I315" s="1">
        <v>3</v>
      </c>
      <c r="J315" s="1">
        <f t="shared" si="6"/>
        <v>0</v>
      </c>
      <c r="K315" s="1">
        <f>COUNTIF(B315,"MINDDS")</f>
        <v>0</v>
      </c>
      <c r="M315" s="2"/>
    </row>
    <row r="316" spans="1:13" s="1" customFormat="1" x14ac:dyDescent="0.2">
      <c r="A316" s="1" t="s">
        <v>1665</v>
      </c>
      <c r="C316" s="1">
        <v>81</v>
      </c>
      <c r="D316" s="1" t="s">
        <v>10</v>
      </c>
      <c r="E316" s="1" t="s">
        <v>620</v>
      </c>
      <c r="F316" s="1" t="s">
        <v>11</v>
      </c>
      <c r="G316" s="1" t="s">
        <v>3</v>
      </c>
      <c r="H316" s="1" t="s">
        <v>49</v>
      </c>
      <c r="I316" s="1">
        <v>3</v>
      </c>
      <c r="J316" s="1">
        <f t="shared" si="6"/>
        <v>0</v>
      </c>
      <c r="K316" s="1">
        <f>COUNTIF(B316,"MINDDS")</f>
        <v>0</v>
      </c>
    </row>
    <row r="317" spans="1:13" s="1" customFormat="1" x14ac:dyDescent="0.2">
      <c r="A317" s="1" t="s">
        <v>1688</v>
      </c>
      <c r="C317" s="1">
        <v>60</v>
      </c>
      <c r="D317" s="1" t="s">
        <v>5</v>
      </c>
      <c r="E317" s="1" t="s">
        <v>8</v>
      </c>
      <c r="F317" s="1" t="s">
        <v>11</v>
      </c>
      <c r="G317" s="1" t="s">
        <v>3</v>
      </c>
      <c r="H317" s="1" t="s">
        <v>49</v>
      </c>
      <c r="I317" s="1">
        <v>3</v>
      </c>
      <c r="J317" s="1">
        <f t="shared" si="6"/>
        <v>0</v>
      </c>
      <c r="K317" s="1">
        <f>COUNTIF(B317,"MINDDS")</f>
        <v>0</v>
      </c>
    </row>
    <row r="318" spans="1:13" s="1" customFormat="1" x14ac:dyDescent="0.2">
      <c r="A318" s="1" t="s">
        <v>1715</v>
      </c>
      <c r="C318" s="1">
        <v>71</v>
      </c>
      <c r="D318" s="1" t="s">
        <v>5</v>
      </c>
      <c r="E318" s="1" t="s">
        <v>8</v>
      </c>
      <c r="F318" s="1" t="s">
        <v>11</v>
      </c>
      <c r="G318" s="1" t="s">
        <v>3</v>
      </c>
      <c r="H318" s="1" t="s">
        <v>49</v>
      </c>
      <c r="I318" s="1">
        <v>3</v>
      </c>
      <c r="J318" s="1">
        <f t="shared" si="6"/>
        <v>0</v>
      </c>
      <c r="K318" s="1">
        <f>COUNTIF(B318,"MINDDS")</f>
        <v>0</v>
      </c>
    </row>
    <row r="319" spans="1:13" s="1" customFormat="1" x14ac:dyDescent="0.2">
      <c r="A319" s="4" t="s">
        <v>1741</v>
      </c>
      <c r="B319" s="4"/>
      <c r="C319" s="4">
        <v>71</v>
      </c>
      <c r="D319" s="1" t="s">
        <v>10</v>
      </c>
      <c r="E319" s="1" t="s">
        <v>8</v>
      </c>
      <c r="F319" s="1" t="s">
        <v>11</v>
      </c>
      <c r="G319" s="4" t="s">
        <v>3</v>
      </c>
      <c r="H319" s="1" t="s">
        <v>49</v>
      </c>
      <c r="I319" s="1">
        <v>3</v>
      </c>
      <c r="J319" s="1">
        <f t="shared" si="6"/>
        <v>0</v>
      </c>
      <c r="K319" s="1">
        <f>COUNTIF(B319,"MINDDS")</f>
        <v>0</v>
      </c>
      <c r="L319" s="4"/>
    </row>
    <row r="320" spans="1:13" s="1" customFormat="1" x14ac:dyDescent="0.2">
      <c r="A320" s="1" t="s">
        <v>1775</v>
      </c>
      <c r="C320" s="1">
        <v>70</v>
      </c>
      <c r="D320" s="1" t="s">
        <v>10</v>
      </c>
      <c r="E320" s="1" t="s">
        <v>8</v>
      </c>
      <c r="F320" s="1" t="s">
        <v>11</v>
      </c>
      <c r="G320" s="1" t="s">
        <v>3</v>
      </c>
      <c r="H320" s="1" t="s">
        <v>49</v>
      </c>
      <c r="I320" s="1">
        <v>3</v>
      </c>
      <c r="J320" s="1">
        <f t="shared" si="6"/>
        <v>0</v>
      </c>
      <c r="K320" s="1">
        <f>COUNTIF(B320,"MINDDS")</f>
        <v>0</v>
      </c>
    </row>
    <row r="321" spans="1:16" s="1" customFormat="1" x14ac:dyDescent="0.2">
      <c r="A321" s="1" t="s">
        <v>1793</v>
      </c>
      <c r="C321" s="1">
        <v>66</v>
      </c>
      <c r="D321" s="1" t="s">
        <v>10</v>
      </c>
      <c r="E321" s="1" t="s">
        <v>8</v>
      </c>
      <c r="F321" s="1" t="s">
        <v>11</v>
      </c>
      <c r="G321" s="1" t="s">
        <v>3</v>
      </c>
      <c r="H321" s="1" t="s">
        <v>316</v>
      </c>
      <c r="I321" s="1">
        <v>3</v>
      </c>
      <c r="J321" s="1">
        <f t="shared" si="6"/>
        <v>0</v>
      </c>
      <c r="K321" s="1">
        <f>COUNTIF(B321,"MINDDS")</f>
        <v>0</v>
      </c>
    </row>
    <row r="322" spans="1:16" s="1" customFormat="1" x14ac:dyDescent="0.2">
      <c r="A322" s="1" t="s">
        <v>2157</v>
      </c>
      <c r="C322" s="1">
        <v>72</v>
      </c>
      <c r="D322" s="1" t="s">
        <v>10</v>
      </c>
      <c r="E322" s="1" t="s">
        <v>8</v>
      </c>
      <c r="F322" s="1" t="s">
        <v>11</v>
      </c>
      <c r="G322" s="1" t="s">
        <v>3</v>
      </c>
      <c r="H322" s="1" t="s">
        <v>49</v>
      </c>
      <c r="I322" s="1">
        <v>3</v>
      </c>
      <c r="J322" s="1">
        <f t="shared" si="6"/>
        <v>0</v>
      </c>
      <c r="K322" s="1">
        <f>COUNTIF(B322,"MINDDS")</f>
        <v>0</v>
      </c>
      <c r="M322" s="2"/>
    </row>
    <row r="323" spans="1:16" s="1" customFormat="1" x14ac:dyDescent="0.2">
      <c r="A323" s="1" t="s">
        <v>2280</v>
      </c>
      <c r="C323" s="1">
        <v>85</v>
      </c>
      <c r="D323" s="1" t="s">
        <v>10</v>
      </c>
      <c r="E323" s="1" t="s">
        <v>8</v>
      </c>
      <c r="F323" s="1" t="s">
        <v>11</v>
      </c>
      <c r="G323" s="1" t="s">
        <v>3</v>
      </c>
      <c r="H323" s="1" t="s">
        <v>2281</v>
      </c>
      <c r="I323" s="1">
        <v>3</v>
      </c>
      <c r="J323" s="1">
        <f t="shared" si="6"/>
        <v>0</v>
      </c>
      <c r="K323" s="1">
        <f>COUNTIF(B323,"MINDDS")</f>
        <v>0</v>
      </c>
    </row>
    <row r="324" spans="1:16" s="1" customFormat="1" x14ac:dyDescent="0.2">
      <c r="A324" s="1" t="s">
        <v>2384</v>
      </c>
      <c r="C324" s="1">
        <v>67</v>
      </c>
      <c r="D324" s="1" t="s">
        <v>5</v>
      </c>
      <c r="E324" s="1" t="s">
        <v>8</v>
      </c>
      <c r="F324" s="1" t="s">
        <v>11</v>
      </c>
      <c r="G324" s="1" t="s">
        <v>3</v>
      </c>
      <c r="H324" s="1" t="s">
        <v>49</v>
      </c>
      <c r="I324" s="1">
        <v>3</v>
      </c>
      <c r="J324" s="1">
        <f t="shared" si="6"/>
        <v>0</v>
      </c>
      <c r="K324" s="1">
        <f>COUNTIF(B324,"MINDDS")</f>
        <v>0</v>
      </c>
    </row>
    <row r="325" spans="1:16" s="1" customFormat="1" x14ac:dyDescent="0.2">
      <c r="A325" s="1" t="s">
        <v>2396</v>
      </c>
      <c r="C325" s="1">
        <v>70</v>
      </c>
      <c r="D325" s="1" t="s">
        <v>5</v>
      </c>
      <c r="E325" s="1" t="s">
        <v>8</v>
      </c>
      <c r="F325" s="1" t="s">
        <v>11</v>
      </c>
      <c r="G325" s="1" t="s">
        <v>3</v>
      </c>
      <c r="H325" s="1" t="s">
        <v>2397</v>
      </c>
      <c r="I325" s="1">
        <v>3</v>
      </c>
      <c r="J325" s="1">
        <f t="shared" si="6"/>
        <v>0</v>
      </c>
      <c r="K325" s="1">
        <f>COUNTIF(B325,"MINDDS")</f>
        <v>0</v>
      </c>
    </row>
    <row r="326" spans="1:16" s="4" customFormat="1" x14ac:dyDescent="0.2">
      <c r="A326" s="4" t="s">
        <v>2399</v>
      </c>
      <c r="C326" s="4">
        <v>81</v>
      </c>
      <c r="D326" s="4" t="s">
        <v>10</v>
      </c>
      <c r="E326" s="4" t="s">
        <v>8</v>
      </c>
      <c r="F326" s="4" t="s">
        <v>26</v>
      </c>
      <c r="G326" s="4" t="s">
        <v>3</v>
      </c>
      <c r="H326" s="1" t="s">
        <v>2397</v>
      </c>
      <c r="I326" s="1">
        <v>3</v>
      </c>
      <c r="J326" s="1">
        <f t="shared" si="6"/>
        <v>0</v>
      </c>
      <c r="K326" s="1">
        <f>COUNTIF(B326,"MINDDS")</f>
        <v>0</v>
      </c>
    </row>
    <row r="327" spans="1:16" s="1" customFormat="1" x14ac:dyDescent="0.2">
      <c r="A327" s="1" t="s">
        <v>838</v>
      </c>
      <c r="B327" s="2"/>
      <c r="C327" s="1">
        <f>2018-1958</f>
        <v>60</v>
      </c>
      <c r="D327" s="1" t="s">
        <v>10</v>
      </c>
      <c r="E327" s="1" t="s">
        <v>8</v>
      </c>
      <c r="F327" s="1" t="s">
        <v>11</v>
      </c>
      <c r="G327" s="1" t="s">
        <v>3</v>
      </c>
      <c r="H327" s="1" t="s">
        <v>839</v>
      </c>
      <c r="I327" s="1">
        <f>COUNTIF(H327,"Ineligible.")+COUNTIF(H327,"Patient approached by conflicting study.")</f>
        <v>0</v>
      </c>
      <c r="J327" s="1">
        <f t="shared" si="6"/>
        <v>0</v>
      </c>
      <c r="K327" s="1">
        <v>0</v>
      </c>
    </row>
    <row r="328" spans="1:16" s="1" customFormat="1" x14ac:dyDescent="0.2">
      <c r="A328" s="1" t="s">
        <v>871</v>
      </c>
      <c r="C328" s="1">
        <v>71</v>
      </c>
      <c r="D328" s="1" t="s">
        <v>10</v>
      </c>
      <c r="E328" s="1" t="s">
        <v>8</v>
      </c>
      <c r="F328" s="1" t="s">
        <v>11</v>
      </c>
      <c r="G328" s="1" t="s">
        <v>3</v>
      </c>
      <c r="I328" s="1">
        <f>COUNTIF(H328,"Ineligible.")+COUNTIF(H328,"Patient approached by conflicting study.")</f>
        <v>0</v>
      </c>
      <c r="J328" s="1">
        <f t="shared" si="6"/>
        <v>0</v>
      </c>
      <c r="K328" s="1">
        <v>0</v>
      </c>
    </row>
    <row r="329" spans="1:16" s="1" customFormat="1" x14ac:dyDescent="0.2">
      <c r="A329" s="1" t="s">
        <v>903</v>
      </c>
      <c r="C329" s="1">
        <v>69</v>
      </c>
      <c r="D329" s="1" t="s">
        <v>10</v>
      </c>
      <c r="E329" s="1" t="s">
        <v>620</v>
      </c>
      <c r="F329" s="1" t="s">
        <v>11</v>
      </c>
      <c r="G329" s="1" t="s">
        <v>3</v>
      </c>
      <c r="H329" s="1" t="s">
        <v>904</v>
      </c>
      <c r="I329" s="1">
        <f>COUNTIF(H329,"Ineligible.")+COUNTIF(H329,"Patient approached by conflicting study.")</f>
        <v>0</v>
      </c>
      <c r="J329" s="1">
        <f t="shared" si="6"/>
        <v>0</v>
      </c>
      <c r="K329" s="1">
        <f>COUNTIF(B329,"MINDDS")</f>
        <v>0</v>
      </c>
    </row>
    <row r="330" spans="1:16" s="1" customFormat="1" x14ac:dyDescent="0.2">
      <c r="A330" s="1" t="s">
        <v>1177</v>
      </c>
      <c r="C330" s="1">
        <f>2018-1952</f>
        <v>66</v>
      </c>
      <c r="D330" s="1" t="s">
        <v>5</v>
      </c>
      <c r="E330" s="1" t="s">
        <v>8</v>
      </c>
      <c r="F330" s="1" t="s">
        <v>11</v>
      </c>
      <c r="G330" s="1" t="s">
        <v>3</v>
      </c>
      <c r="H330" s="1" t="s">
        <v>1178</v>
      </c>
      <c r="I330" s="1">
        <f>COUNTIF(H330,"Ineligible.")+COUNTIF(H330,"Patient approached by conflicting study.")</f>
        <v>0</v>
      </c>
      <c r="J330" s="1">
        <f t="shared" si="6"/>
        <v>0</v>
      </c>
      <c r="K330" s="1">
        <f>COUNTIF(B330,"MINDDS")</f>
        <v>0</v>
      </c>
    </row>
    <row r="331" spans="1:16" s="1" customFormat="1" x14ac:dyDescent="0.2">
      <c r="P331" s="1" t="s">
        <v>3307</v>
      </c>
    </row>
    <row r="332" spans="1:16" s="1" customFormat="1" x14ac:dyDescent="0.2">
      <c r="A332" s="1" t="s">
        <v>7</v>
      </c>
      <c r="B332" s="1" t="s">
        <v>2</v>
      </c>
      <c r="D332" s="1" t="s">
        <v>5</v>
      </c>
      <c r="E332" s="1" t="s">
        <v>3</v>
      </c>
      <c r="F332" s="1" t="s">
        <v>6</v>
      </c>
      <c r="G332" s="1" t="s">
        <v>8</v>
      </c>
      <c r="H332" s="1" t="s">
        <v>9</v>
      </c>
      <c r="I332" s="1">
        <f t="shared" ref="I332:I364" si="7">COUNTIF(H332,"Ineligible.")+COUNTIF(H332,"Patient approached by conflicting study.")</f>
        <v>1</v>
      </c>
      <c r="J332" s="1">
        <f t="shared" ref="J332:J395" si="8">COUNTIF(H332,"Patient declined study participation")+COUNTIF(H332,"Patient declined study discussion")</f>
        <v>0</v>
      </c>
      <c r="K332" s="1">
        <v>0</v>
      </c>
      <c r="L332" s="2"/>
    </row>
    <row r="333" spans="1:16" s="1" customFormat="1" x14ac:dyDescent="0.2">
      <c r="A333" s="1" t="s">
        <v>12</v>
      </c>
      <c r="B333" s="1" t="s">
        <v>2</v>
      </c>
      <c r="D333" s="1" t="s">
        <v>10</v>
      </c>
      <c r="E333" s="1" t="s">
        <v>8</v>
      </c>
      <c r="F333" s="1" t="s">
        <v>11</v>
      </c>
      <c r="G333" s="1" t="s">
        <v>8</v>
      </c>
      <c r="H333" s="1" t="s">
        <v>9</v>
      </c>
      <c r="I333" s="1">
        <f t="shared" si="7"/>
        <v>1</v>
      </c>
      <c r="J333" s="1">
        <f t="shared" si="8"/>
        <v>0</v>
      </c>
      <c r="K333" s="1">
        <v>0</v>
      </c>
      <c r="L333" s="2"/>
    </row>
    <row r="334" spans="1:16" s="1" customFormat="1" x14ac:dyDescent="0.2">
      <c r="A334" s="1" t="s">
        <v>13</v>
      </c>
      <c r="B334" s="1" t="s">
        <v>2</v>
      </c>
      <c r="D334" s="1" t="s">
        <v>5</v>
      </c>
      <c r="E334" s="1" t="s">
        <v>8</v>
      </c>
      <c r="F334" s="1" t="s">
        <v>11</v>
      </c>
      <c r="G334" s="1" t="s">
        <v>8</v>
      </c>
      <c r="H334" s="1" t="s">
        <v>9</v>
      </c>
      <c r="I334" s="1">
        <f t="shared" si="7"/>
        <v>1</v>
      </c>
      <c r="J334" s="1">
        <f t="shared" si="8"/>
        <v>0</v>
      </c>
      <c r="K334" s="1">
        <v>0</v>
      </c>
      <c r="L334" s="2"/>
    </row>
    <row r="335" spans="1:16" s="1" customFormat="1" x14ac:dyDescent="0.2">
      <c r="A335" s="1" t="s">
        <v>16</v>
      </c>
      <c r="B335" s="1" t="s">
        <v>2</v>
      </c>
      <c r="D335" s="1" t="s">
        <v>10</v>
      </c>
      <c r="E335" s="1" t="s">
        <v>8</v>
      </c>
      <c r="F335" s="1" t="s">
        <v>11</v>
      </c>
      <c r="G335" s="1" t="s">
        <v>8</v>
      </c>
      <c r="H335" s="1" t="s">
        <v>9</v>
      </c>
      <c r="I335" s="1">
        <f t="shared" si="7"/>
        <v>1</v>
      </c>
      <c r="J335" s="1">
        <f t="shared" si="8"/>
        <v>0</v>
      </c>
      <c r="K335" s="1">
        <v>0</v>
      </c>
      <c r="L335" s="2"/>
    </row>
    <row r="336" spans="1:16" s="1" customFormat="1" x14ac:dyDescent="0.2">
      <c r="A336" s="1" t="s">
        <v>17</v>
      </c>
      <c r="B336" s="1" t="s">
        <v>2</v>
      </c>
      <c r="D336" s="1" t="s">
        <v>5</v>
      </c>
      <c r="E336" s="1" t="s">
        <v>8</v>
      </c>
      <c r="F336" s="1" t="s">
        <v>11</v>
      </c>
      <c r="G336" s="1" t="s">
        <v>8</v>
      </c>
      <c r="H336" s="1" t="s">
        <v>9</v>
      </c>
      <c r="I336" s="1">
        <f t="shared" si="7"/>
        <v>1</v>
      </c>
      <c r="J336" s="1">
        <f t="shared" si="8"/>
        <v>0</v>
      </c>
      <c r="K336" s="1">
        <v>0</v>
      </c>
      <c r="L336" s="2"/>
    </row>
    <row r="337" spans="1:13" s="1" customFormat="1" x14ac:dyDescent="0.2">
      <c r="A337" s="1" t="s">
        <v>18</v>
      </c>
      <c r="B337" s="1" t="s">
        <v>2</v>
      </c>
      <c r="D337" s="1" t="s">
        <v>10</v>
      </c>
      <c r="E337" s="1" t="s">
        <v>8</v>
      </c>
      <c r="F337" s="1" t="s">
        <v>11</v>
      </c>
      <c r="G337" s="1" t="s">
        <v>8</v>
      </c>
      <c r="H337" s="1" t="s">
        <v>9</v>
      </c>
      <c r="I337" s="1">
        <f t="shared" si="7"/>
        <v>1</v>
      </c>
      <c r="J337" s="1">
        <f t="shared" si="8"/>
        <v>0</v>
      </c>
      <c r="K337" s="1">
        <v>0</v>
      </c>
      <c r="L337" s="2"/>
    </row>
    <row r="338" spans="1:13" s="1" customFormat="1" x14ac:dyDescent="0.2">
      <c r="A338" s="1" t="s">
        <v>19</v>
      </c>
      <c r="B338" s="1" t="s">
        <v>2</v>
      </c>
      <c r="D338" s="1" t="s">
        <v>5</v>
      </c>
      <c r="E338" s="1" t="s">
        <v>8</v>
      </c>
      <c r="F338" s="1" t="s">
        <v>11</v>
      </c>
      <c r="G338" s="1" t="s">
        <v>8</v>
      </c>
      <c r="H338" s="1" t="s">
        <v>9</v>
      </c>
      <c r="I338" s="1">
        <f t="shared" si="7"/>
        <v>1</v>
      </c>
      <c r="J338" s="1">
        <f t="shared" si="8"/>
        <v>0</v>
      </c>
      <c r="K338" s="1">
        <v>0</v>
      </c>
      <c r="L338" s="2"/>
    </row>
    <row r="339" spans="1:13" s="1" customFormat="1" x14ac:dyDescent="0.2">
      <c r="A339" s="1" t="s">
        <v>20</v>
      </c>
      <c r="B339" s="1" t="s">
        <v>2</v>
      </c>
      <c r="D339" s="1" t="s">
        <v>10</v>
      </c>
      <c r="E339" s="1" t="s">
        <v>8</v>
      </c>
      <c r="F339" s="1" t="s">
        <v>11</v>
      </c>
      <c r="G339" s="1" t="s">
        <v>8</v>
      </c>
      <c r="H339" s="1" t="s">
        <v>9</v>
      </c>
      <c r="I339" s="1">
        <f t="shared" si="7"/>
        <v>1</v>
      </c>
      <c r="J339" s="1">
        <f t="shared" si="8"/>
        <v>0</v>
      </c>
      <c r="K339" s="1">
        <v>0</v>
      </c>
      <c r="L339" s="2"/>
    </row>
    <row r="340" spans="1:13" s="1" customFormat="1" ht="17" x14ac:dyDescent="0.2">
      <c r="A340" s="1" t="s">
        <v>25</v>
      </c>
      <c r="B340" s="1" t="s">
        <v>2</v>
      </c>
      <c r="D340" s="1" t="s">
        <v>5</v>
      </c>
      <c r="E340" s="1" t="s">
        <v>8</v>
      </c>
      <c r="F340" s="1" t="s">
        <v>11</v>
      </c>
      <c r="G340" s="1" t="s">
        <v>8</v>
      </c>
      <c r="H340" s="5" t="s">
        <v>9</v>
      </c>
      <c r="I340" s="1">
        <f t="shared" si="7"/>
        <v>1</v>
      </c>
      <c r="J340" s="1">
        <f t="shared" si="8"/>
        <v>0</v>
      </c>
      <c r="K340" s="1">
        <v>0</v>
      </c>
    </row>
    <row r="341" spans="1:13" s="1" customFormat="1" ht="17" x14ac:dyDescent="0.2">
      <c r="A341" s="1" t="s">
        <v>27</v>
      </c>
      <c r="B341" s="1" t="s">
        <v>2</v>
      </c>
      <c r="D341" s="1" t="s">
        <v>10</v>
      </c>
      <c r="E341" s="1" t="s">
        <v>8</v>
      </c>
      <c r="F341" s="1" t="s">
        <v>26</v>
      </c>
      <c r="G341" s="1" t="s">
        <v>8</v>
      </c>
      <c r="H341" s="5" t="s">
        <v>9</v>
      </c>
      <c r="I341" s="1">
        <f t="shared" si="7"/>
        <v>1</v>
      </c>
      <c r="J341" s="1">
        <f t="shared" si="8"/>
        <v>0</v>
      </c>
      <c r="K341" s="1">
        <v>0</v>
      </c>
    </row>
    <row r="342" spans="1:13" s="1" customFormat="1" ht="17" x14ac:dyDescent="0.2">
      <c r="A342" s="1" t="s">
        <v>29</v>
      </c>
      <c r="B342" s="1" t="s">
        <v>2</v>
      </c>
      <c r="D342" s="1" t="s">
        <v>5</v>
      </c>
      <c r="E342" s="1" t="s">
        <v>8</v>
      </c>
      <c r="F342" s="1" t="s">
        <v>11</v>
      </c>
      <c r="G342" s="1" t="s">
        <v>8</v>
      </c>
      <c r="H342" s="5" t="s">
        <v>9</v>
      </c>
      <c r="I342" s="1">
        <f t="shared" si="7"/>
        <v>1</v>
      </c>
      <c r="J342" s="1">
        <f t="shared" si="8"/>
        <v>0</v>
      </c>
      <c r="K342" s="1">
        <v>0</v>
      </c>
    </row>
    <row r="343" spans="1:13" s="1" customFormat="1" ht="17" x14ac:dyDescent="0.2">
      <c r="A343" s="1" t="s">
        <v>30</v>
      </c>
      <c r="B343" s="1" t="s">
        <v>2</v>
      </c>
      <c r="D343" s="1" t="s">
        <v>5</v>
      </c>
      <c r="E343" s="1" t="s">
        <v>8</v>
      </c>
      <c r="F343" s="1" t="s">
        <v>11</v>
      </c>
      <c r="G343" s="1" t="s">
        <v>8</v>
      </c>
      <c r="H343" s="5" t="s">
        <v>9</v>
      </c>
      <c r="I343" s="1">
        <f t="shared" si="7"/>
        <v>1</v>
      </c>
      <c r="J343" s="1">
        <f t="shared" si="8"/>
        <v>0</v>
      </c>
      <c r="K343" s="1">
        <v>0</v>
      </c>
    </row>
    <row r="344" spans="1:13" s="1" customFormat="1" ht="17" x14ac:dyDescent="0.2">
      <c r="A344" s="1" t="s">
        <v>31</v>
      </c>
      <c r="B344" s="1" t="s">
        <v>2</v>
      </c>
      <c r="D344" s="1" t="s">
        <v>10</v>
      </c>
      <c r="E344" s="1" t="s">
        <v>0</v>
      </c>
      <c r="F344" s="1" t="s">
        <v>0</v>
      </c>
      <c r="G344" s="1" t="s">
        <v>8</v>
      </c>
      <c r="H344" s="5" t="s">
        <v>9</v>
      </c>
      <c r="I344" s="1">
        <f t="shared" si="7"/>
        <v>1</v>
      </c>
      <c r="J344" s="1">
        <f t="shared" si="8"/>
        <v>0</v>
      </c>
      <c r="K344" s="1">
        <v>0</v>
      </c>
    </row>
    <row r="345" spans="1:13" s="1" customFormat="1" ht="17" x14ac:dyDescent="0.2">
      <c r="A345" s="1" t="s">
        <v>38</v>
      </c>
      <c r="B345" s="1" t="s">
        <v>2</v>
      </c>
      <c r="D345" s="1" t="s">
        <v>10</v>
      </c>
      <c r="E345" s="1" t="s">
        <v>8</v>
      </c>
      <c r="F345" s="1" t="s">
        <v>11</v>
      </c>
      <c r="G345" s="1" t="s">
        <v>8</v>
      </c>
      <c r="H345" s="5" t="s">
        <v>9</v>
      </c>
      <c r="I345" s="1">
        <f t="shared" si="7"/>
        <v>1</v>
      </c>
      <c r="J345" s="1">
        <f t="shared" si="8"/>
        <v>0</v>
      </c>
      <c r="K345" s="1">
        <v>0</v>
      </c>
      <c r="L345" s="2"/>
    </row>
    <row r="346" spans="1:13" s="1" customFormat="1" ht="17" x14ac:dyDescent="0.2">
      <c r="A346" s="1" t="s">
        <v>39</v>
      </c>
      <c r="B346" s="1" t="s">
        <v>2</v>
      </c>
      <c r="D346" s="1" t="s">
        <v>10</v>
      </c>
      <c r="E346" s="1" t="s">
        <v>8</v>
      </c>
      <c r="F346" s="1" t="s">
        <v>11</v>
      </c>
      <c r="G346" s="1" t="s">
        <v>8</v>
      </c>
      <c r="H346" s="5" t="s">
        <v>9</v>
      </c>
      <c r="I346" s="1">
        <f t="shared" si="7"/>
        <v>1</v>
      </c>
      <c r="J346" s="1">
        <f t="shared" si="8"/>
        <v>0</v>
      </c>
      <c r="K346" s="1">
        <v>0</v>
      </c>
      <c r="L346" s="2"/>
    </row>
    <row r="347" spans="1:13" s="1" customFormat="1" ht="17" x14ac:dyDescent="0.2">
      <c r="A347" s="1" t="s">
        <v>40</v>
      </c>
      <c r="B347" s="1" t="s">
        <v>2</v>
      </c>
      <c r="D347" s="1" t="s">
        <v>5</v>
      </c>
      <c r="E347" s="1" t="s">
        <v>8</v>
      </c>
      <c r="F347" s="1" t="s">
        <v>11</v>
      </c>
      <c r="G347" s="1" t="s">
        <v>8</v>
      </c>
      <c r="H347" s="5" t="s">
        <v>9</v>
      </c>
      <c r="I347" s="1">
        <f t="shared" si="7"/>
        <v>1</v>
      </c>
      <c r="J347" s="1">
        <f t="shared" si="8"/>
        <v>0</v>
      </c>
      <c r="K347" s="1">
        <v>0</v>
      </c>
      <c r="L347" s="2"/>
    </row>
    <row r="348" spans="1:13" s="1" customFormat="1" ht="17" x14ac:dyDescent="0.2">
      <c r="A348" s="1" t="s">
        <v>41</v>
      </c>
      <c r="B348" s="1" t="s">
        <v>2</v>
      </c>
      <c r="D348" s="1" t="s">
        <v>5</v>
      </c>
      <c r="E348" s="1" t="s">
        <v>8</v>
      </c>
      <c r="F348" s="1" t="s">
        <v>11</v>
      </c>
      <c r="G348" s="1" t="s">
        <v>8</v>
      </c>
      <c r="H348" s="5" t="s">
        <v>9</v>
      </c>
      <c r="I348" s="1">
        <f t="shared" si="7"/>
        <v>1</v>
      </c>
      <c r="J348" s="1">
        <f t="shared" si="8"/>
        <v>0</v>
      </c>
      <c r="K348" s="1">
        <v>0</v>
      </c>
      <c r="L348" s="2"/>
    </row>
    <row r="349" spans="1:13" s="1" customFormat="1" ht="17" x14ac:dyDescent="0.2">
      <c r="A349" s="1" t="s">
        <v>42</v>
      </c>
      <c r="B349" s="1" t="s">
        <v>2</v>
      </c>
      <c r="D349" s="1" t="s">
        <v>10</v>
      </c>
      <c r="E349" s="1" t="s">
        <v>8</v>
      </c>
      <c r="F349" s="1" t="s">
        <v>11</v>
      </c>
      <c r="G349" s="1" t="s">
        <v>8</v>
      </c>
      <c r="H349" s="5" t="s">
        <v>9</v>
      </c>
      <c r="I349" s="1">
        <f t="shared" si="7"/>
        <v>1</v>
      </c>
      <c r="J349" s="1">
        <f t="shared" si="8"/>
        <v>0</v>
      </c>
      <c r="K349" s="1">
        <v>0</v>
      </c>
      <c r="L349" s="2"/>
    </row>
    <row r="350" spans="1:13" s="1" customFormat="1" ht="17" x14ac:dyDescent="0.2">
      <c r="A350" s="1" t="s">
        <v>45</v>
      </c>
      <c r="B350" s="1" t="s">
        <v>2</v>
      </c>
      <c r="D350" s="1" t="s">
        <v>5</v>
      </c>
      <c r="E350" s="1" t="s">
        <v>3</v>
      </c>
      <c r="F350" s="1" t="s">
        <v>44</v>
      </c>
      <c r="G350" s="1" t="s">
        <v>8</v>
      </c>
      <c r="H350" s="5" t="s">
        <v>9</v>
      </c>
      <c r="I350" s="1">
        <f t="shared" si="7"/>
        <v>1</v>
      </c>
      <c r="J350" s="1">
        <f t="shared" si="8"/>
        <v>0</v>
      </c>
      <c r="K350" s="1">
        <v>0</v>
      </c>
      <c r="M350" s="2"/>
    </row>
    <row r="351" spans="1:13" s="1" customFormat="1" x14ac:dyDescent="0.2">
      <c r="A351" s="1" t="s">
        <v>46</v>
      </c>
      <c r="B351" s="1" t="s">
        <v>2</v>
      </c>
      <c r="D351" s="1" t="s">
        <v>5</v>
      </c>
      <c r="E351" s="1" t="s">
        <v>8</v>
      </c>
      <c r="F351" s="1" t="s">
        <v>11</v>
      </c>
      <c r="G351" s="1" t="s">
        <v>8</v>
      </c>
      <c r="H351" s="1" t="s">
        <v>9</v>
      </c>
      <c r="I351" s="1">
        <f t="shared" si="7"/>
        <v>1</v>
      </c>
      <c r="J351" s="1">
        <f t="shared" si="8"/>
        <v>0</v>
      </c>
      <c r="K351" s="1">
        <v>0</v>
      </c>
      <c r="M351" s="2"/>
    </row>
    <row r="352" spans="1:13" s="1" customFormat="1" x14ac:dyDescent="0.2">
      <c r="A352" s="1" t="s">
        <v>47</v>
      </c>
      <c r="B352" s="1" t="s">
        <v>2</v>
      </c>
      <c r="D352" s="1" t="s">
        <v>5</v>
      </c>
      <c r="E352" s="1" t="s">
        <v>8</v>
      </c>
      <c r="F352" s="1" t="s">
        <v>11</v>
      </c>
      <c r="G352" s="1" t="s">
        <v>8</v>
      </c>
      <c r="H352" s="1" t="s">
        <v>9</v>
      </c>
      <c r="I352" s="1">
        <f t="shared" si="7"/>
        <v>1</v>
      </c>
      <c r="J352" s="1">
        <f t="shared" si="8"/>
        <v>0</v>
      </c>
      <c r="K352" s="1">
        <v>0</v>
      </c>
    </row>
    <row r="353" spans="1:13" s="1" customFormat="1" x14ac:dyDescent="0.2">
      <c r="A353" s="1" t="s">
        <v>52</v>
      </c>
      <c r="B353" s="1" t="s">
        <v>2</v>
      </c>
      <c r="D353" s="1" t="s">
        <v>5</v>
      </c>
      <c r="E353" s="1" t="s">
        <v>8</v>
      </c>
      <c r="F353" s="1" t="s">
        <v>11</v>
      </c>
      <c r="G353" s="1" t="s">
        <v>8</v>
      </c>
      <c r="H353" s="1" t="s">
        <v>9</v>
      </c>
      <c r="I353" s="1">
        <f t="shared" si="7"/>
        <v>1</v>
      </c>
      <c r="J353" s="1">
        <f t="shared" si="8"/>
        <v>0</v>
      </c>
      <c r="K353" s="1">
        <v>0</v>
      </c>
      <c r="M353" s="2"/>
    </row>
    <row r="354" spans="1:13" s="1" customFormat="1" x14ac:dyDescent="0.2">
      <c r="A354" s="1" t="s">
        <v>54</v>
      </c>
      <c r="B354" s="1" t="s">
        <v>2</v>
      </c>
      <c r="D354" s="1" t="s">
        <v>5</v>
      </c>
      <c r="E354" s="1" t="s">
        <v>3</v>
      </c>
      <c r="F354" s="1" t="s">
        <v>11</v>
      </c>
      <c r="G354" s="1" t="s">
        <v>8</v>
      </c>
      <c r="H354" s="1" t="s">
        <v>9</v>
      </c>
      <c r="I354" s="1">
        <f t="shared" si="7"/>
        <v>1</v>
      </c>
      <c r="J354" s="1">
        <f t="shared" si="8"/>
        <v>0</v>
      </c>
      <c r="K354" s="1">
        <v>0</v>
      </c>
    </row>
    <row r="355" spans="1:13" s="1" customFormat="1" x14ac:dyDescent="0.2">
      <c r="A355" s="1" t="s">
        <v>55</v>
      </c>
      <c r="B355" s="1" t="s">
        <v>2</v>
      </c>
      <c r="D355" s="1" t="s">
        <v>10</v>
      </c>
      <c r="E355" s="1" t="s">
        <v>8</v>
      </c>
      <c r="F355" s="1" t="s">
        <v>11</v>
      </c>
      <c r="G355" s="1" t="s">
        <v>8</v>
      </c>
      <c r="H355" s="1" t="s">
        <v>9</v>
      </c>
      <c r="I355" s="1">
        <f t="shared" si="7"/>
        <v>1</v>
      </c>
      <c r="J355" s="1">
        <f t="shared" si="8"/>
        <v>0</v>
      </c>
      <c r="K355" s="1">
        <v>0</v>
      </c>
    </row>
    <row r="356" spans="1:13" s="1" customFormat="1" x14ac:dyDescent="0.2">
      <c r="A356" s="1" t="s">
        <v>56</v>
      </c>
      <c r="B356" s="1" t="s">
        <v>2</v>
      </c>
      <c r="D356" s="1" t="s">
        <v>10</v>
      </c>
      <c r="E356" s="1" t="s">
        <v>8</v>
      </c>
      <c r="F356" s="1" t="s">
        <v>11</v>
      </c>
      <c r="G356" s="1" t="s">
        <v>8</v>
      </c>
      <c r="H356" s="1" t="s">
        <v>9</v>
      </c>
      <c r="I356" s="1">
        <f t="shared" si="7"/>
        <v>1</v>
      </c>
      <c r="J356" s="1">
        <f t="shared" si="8"/>
        <v>0</v>
      </c>
      <c r="K356" s="1">
        <v>0</v>
      </c>
    </row>
    <row r="357" spans="1:13" s="1" customFormat="1" x14ac:dyDescent="0.2">
      <c r="A357" s="1" t="s">
        <v>57</v>
      </c>
      <c r="B357" s="1" t="s">
        <v>2</v>
      </c>
      <c r="D357" s="1" t="s">
        <v>5</v>
      </c>
      <c r="E357" s="1" t="s">
        <v>3</v>
      </c>
      <c r="F357" s="1" t="s">
        <v>44</v>
      </c>
      <c r="G357" s="1" t="s">
        <v>8</v>
      </c>
      <c r="H357" s="1" t="s">
        <v>9</v>
      </c>
      <c r="I357" s="1">
        <f t="shared" si="7"/>
        <v>1</v>
      </c>
      <c r="J357" s="1">
        <f t="shared" si="8"/>
        <v>0</v>
      </c>
      <c r="K357" s="1">
        <v>0</v>
      </c>
    </row>
    <row r="358" spans="1:13" s="1" customFormat="1" x14ac:dyDescent="0.2">
      <c r="A358" s="1" t="s">
        <v>62</v>
      </c>
      <c r="B358" s="1" t="s">
        <v>2</v>
      </c>
      <c r="D358" s="1" t="s">
        <v>5</v>
      </c>
      <c r="E358" s="1" t="s">
        <v>0</v>
      </c>
      <c r="F358" s="1" t="s">
        <v>11</v>
      </c>
      <c r="G358" s="1" t="s">
        <v>8</v>
      </c>
      <c r="H358" s="1" t="s">
        <v>9</v>
      </c>
      <c r="I358" s="1">
        <f t="shared" si="7"/>
        <v>1</v>
      </c>
      <c r="J358" s="1">
        <f t="shared" si="8"/>
        <v>0</v>
      </c>
      <c r="K358" s="1">
        <v>0</v>
      </c>
      <c r="M358" s="2"/>
    </row>
    <row r="359" spans="1:13" s="1" customFormat="1" ht="14.25" customHeight="1" x14ac:dyDescent="0.2">
      <c r="A359" s="1" t="s">
        <v>65</v>
      </c>
      <c r="B359" s="1" t="s">
        <v>2</v>
      </c>
      <c r="D359" s="1" t="s">
        <v>10</v>
      </c>
      <c r="E359" s="1" t="s">
        <v>8</v>
      </c>
      <c r="F359" s="1" t="s">
        <v>11</v>
      </c>
      <c r="G359" s="1" t="s">
        <v>8</v>
      </c>
      <c r="H359" s="1" t="s">
        <v>9</v>
      </c>
      <c r="I359" s="1">
        <f t="shared" si="7"/>
        <v>1</v>
      </c>
      <c r="J359" s="1">
        <f t="shared" si="8"/>
        <v>0</v>
      </c>
      <c r="K359" s="1">
        <v>0</v>
      </c>
    </row>
    <row r="360" spans="1:13" s="1" customFormat="1" x14ac:dyDescent="0.2">
      <c r="A360" s="1" t="s">
        <v>66</v>
      </c>
      <c r="B360" s="1" t="s">
        <v>2</v>
      </c>
      <c r="D360" s="1" t="s">
        <v>10</v>
      </c>
      <c r="E360" s="1" t="s">
        <v>8</v>
      </c>
      <c r="F360" s="1" t="s">
        <v>11</v>
      </c>
      <c r="G360" s="1" t="s">
        <v>8</v>
      </c>
      <c r="H360" s="1" t="s">
        <v>9</v>
      </c>
      <c r="I360" s="1">
        <f t="shared" si="7"/>
        <v>1</v>
      </c>
      <c r="J360" s="1">
        <f t="shared" si="8"/>
        <v>0</v>
      </c>
      <c r="K360" s="1">
        <v>0</v>
      </c>
      <c r="M360" s="2"/>
    </row>
    <row r="361" spans="1:13" s="1" customFormat="1" x14ac:dyDescent="0.2">
      <c r="A361" s="1" t="s">
        <v>67</v>
      </c>
      <c r="B361" s="1" t="s">
        <v>2</v>
      </c>
      <c r="D361" s="1" t="s">
        <v>5</v>
      </c>
      <c r="E361" s="1" t="s">
        <v>8</v>
      </c>
      <c r="F361" s="1" t="s">
        <v>11</v>
      </c>
      <c r="G361" s="1" t="s">
        <v>8</v>
      </c>
      <c r="H361" s="1" t="s">
        <v>9</v>
      </c>
      <c r="I361" s="1">
        <f t="shared" si="7"/>
        <v>1</v>
      </c>
      <c r="J361" s="1">
        <f t="shared" si="8"/>
        <v>0</v>
      </c>
      <c r="K361" s="1">
        <v>0</v>
      </c>
      <c r="M361" s="2"/>
    </row>
    <row r="362" spans="1:13" s="1" customFormat="1" x14ac:dyDescent="0.2">
      <c r="A362" s="1" t="s">
        <v>68</v>
      </c>
      <c r="B362" s="1" t="s">
        <v>2</v>
      </c>
      <c r="D362" s="1" t="s">
        <v>10</v>
      </c>
      <c r="E362" s="1" t="s">
        <v>8</v>
      </c>
      <c r="F362" s="1" t="s">
        <v>11</v>
      </c>
      <c r="G362" s="1" t="s">
        <v>8</v>
      </c>
      <c r="H362" s="1" t="s">
        <v>9</v>
      </c>
      <c r="I362" s="1">
        <f t="shared" si="7"/>
        <v>1</v>
      </c>
      <c r="J362" s="1">
        <f t="shared" si="8"/>
        <v>0</v>
      </c>
      <c r="K362" s="1">
        <v>0</v>
      </c>
      <c r="M362" s="2"/>
    </row>
    <row r="363" spans="1:13" s="1" customFormat="1" x14ac:dyDescent="0.2">
      <c r="A363" s="1" t="s">
        <v>71</v>
      </c>
      <c r="B363" s="1" t="s">
        <v>2</v>
      </c>
      <c r="D363" s="1" t="s">
        <v>10</v>
      </c>
      <c r="E363" s="1" t="s">
        <v>8</v>
      </c>
      <c r="F363" s="1" t="s">
        <v>11</v>
      </c>
      <c r="G363" s="1" t="s">
        <v>8</v>
      </c>
      <c r="H363" s="1" t="s">
        <v>9</v>
      </c>
      <c r="I363" s="1">
        <f t="shared" si="7"/>
        <v>1</v>
      </c>
      <c r="J363" s="1">
        <f t="shared" si="8"/>
        <v>0</v>
      </c>
      <c r="K363" s="1">
        <v>0</v>
      </c>
      <c r="M363" s="2"/>
    </row>
    <row r="364" spans="1:13" s="1" customFormat="1" x14ac:dyDescent="0.2">
      <c r="A364" s="1" t="s">
        <v>76</v>
      </c>
      <c r="B364" s="1" t="s">
        <v>2</v>
      </c>
      <c r="D364" s="1" t="s">
        <v>10</v>
      </c>
      <c r="E364" s="1" t="s">
        <v>8</v>
      </c>
      <c r="F364" s="1" t="s">
        <v>11</v>
      </c>
      <c r="G364" s="1" t="s">
        <v>8</v>
      </c>
      <c r="H364" s="1" t="s">
        <v>9</v>
      </c>
      <c r="I364" s="1">
        <f t="shared" si="7"/>
        <v>1</v>
      </c>
      <c r="J364" s="1">
        <f t="shared" si="8"/>
        <v>0</v>
      </c>
      <c r="K364" s="1">
        <v>0</v>
      </c>
      <c r="M364" s="2"/>
    </row>
    <row r="365" spans="1:13" s="1" customFormat="1" x14ac:dyDescent="0.2">
      <c r="A365" s="1" t="s">
        <v>77</v>
      </c>
      <c r="B365" s="1" t="s">
        <v>2</v>
      </c>
      <c r="D365" s="1" t="s">
        <v>10</v>
      </c>
      <c r="E365" s="1" t="s">
        <v>8</v>
      </c>
      <c r="F365" s="1" t="s">
        <v>11</v>
      </c>
      <c r="G365" s="1" t="s">
        <v>8</v>
      </c>
      <c r="H365" s="1" t="s">
        <v>9</v>
      </c>
      <c r="I365" s="1">
        <v>1</v>
      </c>
      <c r="J365" s="1">
        <f t="shared" si="8"/>
        <v>0</v>
      </c>
      <c r="K365" s="1">
        <v>0</v>
      </c>
    </row>
    <row r="366" spans="1:13" s="1" customFormat="1" x14ac:dyDescent="0.2">
      <c r="A366" s="1" t="s">
        <v>78</v>
      </c>
      <c r="B366" s="1" t="s">
        <v>2</v>
      </c>
      <c r="D366" s="1" t="s">
        <v>5</v>
      </c>
      <c r="E366" s="1" t="s">
        <v>8</v>
      </c>
      <c r="F366" s="1" t="s">
        <v>11</v>
      </c>
      <c r="G366" s="1" t="s">
        <v>8</v>
      </c>
      <c r="H366" s="1" t="s">
        <v>9</v>
      </c>
      <c r="I366" s="1">
        <f t="shared" ref="I366:I387" si="9">COUNTIF(H366,"Ineligible.")+COUNTIF(H366,"Patient approached by conflicting study.")</f>
        <v>1</v>
      </c>
      <c r="J366" s="1">
        <f t="shared" si="8"/>
        <v>0</v>
      </c>
      <c r="K366" s="1">
        <v>0</v>
      </c>
    </row>
    <row r="367" spans="1:13" s="1" customFormat="1" x14ac:dyDescent="0.2">
      <c r="A367" s="1" t="s">
        <v>79</v>
      </c>
      <c r="B367" s="1" t="s">
        <v>2</v>
      </c>
      <c r="D367" s="1" t="s">
        <v>10</v>
      </c>
      <c r="E367" s="1" t="s">
        <v>8</v>
      </c>
      <c r="F367" s="1" t="s">
        <v>11</v>
      </c>
      <c r="G367" s="1" t="s">
        <v>8</v>
      </c>
      <c r="H367" s="1" t="s">
        <v>9</v>
      </c>
      <c r="I367" s="1">
        <f t="shared" si="9"/>
        <v>1</v>
      </c>
      <c r="J367" s="1">
        <f t="shared" si="8"/>
        <v>0</v>
      </c>
      <c r="K367" s="1">
        <v>0</v>
      </c>
    </row>
    <row r="368" spans="1:13" s="1" customFormat="1" x14ac:dyDescent="0.2">
      <c r="A368" s="1" t="s">
        <v>83</v>
      </c>
      <c r="B368" s="1" t="s">
        <v>2</v>
      </c>
      <c r="D368" s="1" t="s">
        <v>10</v>
      </c>
      <c r="E368" s="1" t="s">
        <v>8</v>
      </c>
      <c r="F368" s="1" t="s">
        <v>73</v>
      </c>
      <c r="G368" s="1" t="s">
        <v>8</v>
      </c>
      <c r="H368" s="1" t="s">
        <v>9</v>
      </c>
      <c r="I368" s="1">
        <f t="shared" si="9"/>
        <v>1</v>
      </c>
      <c r="J368" s="1">
        <f t="shared" si="8"/>
        <v>0</v>
      </c>
      <c r="K368" s="1">
        <v>0</v>
      </c>
    </row>
    <row r="369" spans="1:15" s="1" customFormat="1" x14ac:dyDescent="0.2">
      <c r="A369" s="1" t="s">
        <v>84</v>
      </c>
      <c r="B369" s="1" t="s">
        <v>2</v>
      </c>
      <c r="D369" s="1" t="s">
        <v>10</v>
      </c>
      <c r="E369" s="1" t="s">
        <v>0</v>
      </c>
      <c r="F369" s="1" t="s">
        <v>11</v>
      </c>
      <c r="G369" s="1" t="s">
        <v>8</v>
      </c>
      <c r="H369" s="1" t="s">
        <v>9</v>
      </c>
      <c r="I369" s="1">
        <f t="shared" si="9"/>
        <v>1</v>
      </c>
      <c r="J369" s="1">
        <f t="shared" si="8"/>
        <v>0</v>
      </c>
      <c r="K369" s="1">
        <v>0</v>
      </c>
    </row>
    <row r="370" spans="1:15" s="1" customFormat="1" x14ac:dyDescent="0.2">
      <c r="A370" s="1" t="s">
        <v>85</v>
      </c>
      <c r="B370" s="1" t="s">
        <v>2</v>
      </c>
      <c r="D370" s="1" t="s">
        <v>5</v>
      </c>
      <c r="E370" s="1" t="s">
        <v>8</v>
      </c>
      <c r="F370" s="1" t="s">
        <v>11</v>
      </c>
      <c r="G370" s="1" t="s">
        <v>8</v>
      </c>
      <c r="H370" s="1" t="s">
        <v>9</v>
      </c>
      <c r="I370" s="1">
        <f t="shared" si="9"/>
        <v>1</v>
      </c>
      <c r="J370" s="1">
        <f t="shared" si="8"/>
        <v>0</v>
      </c>
      <c r="K370" s="1">
        <v>0</v>
      </c>
    </row>
    <row r="371" spans="1:15" s="1" customFormat="1" x14ac:dyDescent="0.2">
      <c r="A371" s="1" t="s">
        <v>86</v>
      </c>
      <c r="B371" s="1" t="s">
        <v>2</v>
      </c>
      <c r="D371" s="1" t="s">
        <v>10</v>
      </c>
      <c r="E371" s="1" t="s">
        <v>8</v>
      </c>
      <c r="F371" s="1" t="s">
        <v>11</v>
      </c>
      <c r="G371" s="1" t="s">
        <v>8</v>
      </c>
      <c r="H371" s="1" t="s">
        <v>9</v>
      </c>
      <c r="I371" s="1">
        <f t="shared" si="9"/>
        <v>1</v>
      </c>
      <c r="J371" s="1">
        <f t="shared" si="8"/>
        <v>0</v>
      </c>
      <c r="K371" s="1">
        <v>0</v>
      </c>
    </row>
    <row r="372" spans="1:15" s="1" customFormat="1" x14ac:dyDescent="0.2">
      <c r="A372" s="1" t="s">
        <v>88</v>
      </c>
      <c r="B372" s="1" t="s">
        <v>2</v>
      </c>
      <c r="D372" s="1" t="s">
        <v>10</v>
      </c>
      <c r="E372" s="1" t="s">
        <v>8</v>
      </c>
      <c r="F372" s="1" t="s">
        <v>11</v>
      </c>
      <c r="G372" s="1" t="s">
        <v>8</v>
      </c>
      <c r="H372" s="1" t="s">
        <v>9</v>
      </c>
      <c r="I372" s="1">
        <f t="shared" si="9"/>
        <v>1</v>
      </c>
      <c r="J372" s="1">
        <f t="shared" si="8"/>
        <v>0</v>
      </c>
      <c r="K372" s="1">
        <v>0</v>
      </c>
    </row>
    <row r="373" spans="1:15" s="1" customFormat="1" x14ac:dyDescent="0.2">
      <c r="A373" s="1" t="s">
        <v>89</v>
      </c>
      <c r="B373" s="1" t="s">
        <v>2</v>
      </c>
      <c r="D373" s="1" t="s">
        <v>5</v>
      </c>
      <c r="E373" s="1" t="s">
        <v>8</v>
      </c>
      <c r="F373" s="1" t="s">
        <v>11</v>
      </c>
      <c r="G373" s="1" t="s">
        <v>8</v>
      </c>
      <c r="H373" s="1" t="s">
        <v>9</v>
      </c>
      <c r="I373" s="1">
        <f t="shared" si="9"/>
        <v>1</v>
      </c>
      <c r="J373" s="1">
        <f t="shared" si="8"/>
        <v>0</v>
      </c>
      <c r="K373" s="1">
        <v>0</v>
      </c>
    </row>
    <row r="374" spans="1:15" s="1" customFormat="1" x14ac:dyDescent="0.2">
      <c r="A374" s="1" t="s">
        <v>94</v>
      </c>
      <c r="B374" s="1" t="s">
        <v>2</v>
      </c>
      <c r="D374" s="1" t="s">
        <v>10</v>
      </c>
      <c r="E374" s="1" t="s">
        <v>8</v>
      </c>
      <c r="F374" s="1" t="s">
        <v>11</v>
      </c>
      <c r="G374" s="1" t="s">
        <v>8</v>
      </c>
      <c r="H374" s="1" t="s">
        <v>9</v>
      </c>
      <c r="I374" s="1">
        <f t="shared" si="9"/>
        <v>1</v>
      </c>
      <c r="J374" s="1">
        <f t="shared" si="8"/>
        <v>0</v>
      </c>
      <c r="K374" s="1">
        <v>0</v>
      </c>
    </row>
    <row r="375" spans="1:15" s="1" customFormat="1" x14ac:dyDescent="0.2">
      <c r="A375" s="1" t="s">
        <v>95</v>
      </c>
      <c r="B375" s="1" t="s">
        <v>2</v>
      </c>
      <c r="D375" s="1" t="s">
        <v>10</v>
      </c>
      <c r="E375" s="1" t="s">
        <v>8</v>
      </c>
      <c r="F375" s="1" t="s">
        <v>11</v>
      </c>
      <c r="G375" s="1" t="s">
        <v>8</v>
      </c>
      <c r="H375" s="1" t="s">
        <v>9</v>
      </c>
      <c r="I375" s="1">
        <f t="shared" si="9"/>
        <v>1</v>
      </c>
      <c r="J375" s="1">
        <f t="shared" si="8"/>
        <v>0</v>
      </c>
      <c r="K375" s="1">
        <v>0</v>
      </c>
    </row>
    <row r="376" spans="1:15" s="1" customFormat="1" x14ac:dyDescent="0.2">
      <c r="A376" s="1" t="s">
        <v>96</v>
      </c>
      <c r="B376" s="1" t="s">
        <v>2</v>
      </c>
      <c r="D376" s="1" t="s">
        <v>10</v>
      </c>
      <c r="E376" s="1" t="s">
        <v>8</v>
      </c>
      <c r="F376" s="1" t="s">
        <v>11</v>
      </c>
      <c r="G376" s="1" t="s">
        <v>8</v>
      </c>
      <c r="H376" s="1" t="s">
        <v>9</v>
      </c>
      <c r="I376" s="1">
        <f t="shared" si="9"/>
        <v>1</v>
      </c>
      <c r="J376" s="1">
        <f t="shared" si="8"/>
        <v>0</v>
      </c>
      <c r="K376" s="1">
        <v>0</v>
      </c>
    </row>
    <row r="377" spans="1:15" s="1" customFormat="1" x14ac:dyDescent="0.2">
      <c r="A377" s="1" t="s">
        <v>97</v>
      </c>
      <c r="B377" s="1" t="s">
        <v>2</v>
      </c>
      <c r="D377" s="1" t="s">
        <v>5</v>
      </c>
      <c r="E377" s="1" t="s">
        <v>8</v>
      </c>
      <c r="F377" s="1" t="s">
        <v>11</v>
      </c>
      <c r="G377" s="1" t="s">
        <v>8</v>
      </c>
      <c r="H377" s="1" t="s">
        <v>9</v>
      </c>
      <c r="I377" s="1">
        <f t="shared" si="9"/>
        <v>1</v>
      </c>
      <c r="J377" s="1">
        <f t="shared" si="8"/>
        <v>0</v>
      </c>
      <c r="K377" s="1">
        <v>0</v>
      </c>
      <c r="M377" s="4"/>
      <c r="N377" s="4"/>
      <c r="O377" s="4"/>
    </row>
    <row r="378" spans="1:15" s="1" customFormat="1" x14ac:dyDescent="0.2">
      <c r="A378" s="1" t="s">
        <v>98</v>
      </c>
      <c r="B378" s="1" t="s">
        <v>2</v>
      </c>
      <c r="D378" s="1" t="s">
        <v>10</v>
      </c>
      <c r="E378" s="1" t="s">
        <v>8</v>
      </c>
      <c r="F378" s="1" t="s">
        <v>11</v>
      </c>
      <c r="G378" s="1" t="s">
        <v>8</v>
      </c>
      <c r="H378" s="1" t="s">
        <v>9</v>
      </c>
      <c r="I378" s="1">
        <f t="shared" si="9"/>
        <v>1</v>
      </c>
      <c r="J378" s="1">
        <f t="shared" si="8"/>
        <v>0</v>
      </c>
      <c r="K378" s="1">
        <v>0</v>
      </c>
    </row>
    <row r="379" spans="1:15" s="1" customFormat="1" x14ac:dyDescent="0.2">
      <c r="A379" s="1" t="s">
        <v>99</v>
      </c>
      <c r="B379" s="1" t="s">
        <v>2</v>
      </c>
      <c r="D379" s="1" t="s">
        <v>10</v>
      </c>
      <c r="E379" s="1" t="s">
        <v>8</v>
      </c>
      <c r="F379" s="1" t="s">
        <v>11</v>
      </c>
      <c r="G379" s="1" t="s">
        <v>8</v>
      </c>
      <c r="H379" s="1" t="s">
        <v>9</v>
      </c>
      <c r="I379" s="1">
        <f t="shared" si="9"/>
        <v>1</v>
      </c>
      <c r="J379" s="1">
        <f t="shared" si="8"/>
        <v>0</v>
      </c>
      <c r="K379" s="1">
        <v>0</v>
      </c>
      <c r="M379" s="2"/>
    </row>
    <row r="380" spans="1:15" s="1" customFormat="1" x14ac:dyDescent="0.2">
      <c r="A380" s="1" t="s">
        <v>100</v>
      </c>
      <c r="B380" s="1" t="s">
        <v>2</v>
      </c>
      <c r="D380" s="1" t="s">
        <v>5</v>
      </c>
      <c r="E380" s="1" t="s">
        <v>8</v>
      </c>
      <c r="F380" s="1" t="s">
        <v>11</v>
      </c>
      <c r="G380" s="1" t="s">
        <v>8</v>
      </c>
      <c r="H380" s="1" t="s">
        <v>9</v>
      </c>
      <c r="I380" s="1">
        <f t="shared" si="9"/>
        <v>1</v>
      </c>
      <c r="J380" s="1">
        <f t="shared" si="8"/>
        <v>0</v>
      </c>
      <c r="K380" s="1">
        <v>0</v>
      </c>
    </row>
    <row r="381" spans="1:15" s="1" customFormat="1" x14ac:dyDescent="0.2">
      <c r="A381" s="1" t="s">
        <v>102</v>
      </c>
      <c r="B381" s="1" t="s">
        <v>2</v>
      </c>
      <c r="D381" s="1" t="s">
        <v>5</v>
      </c>
      <c r="E381" s="1" t="s">
        <v>8</v>
      </c>
      <c r="F381" s="1" t="s">
        <v>11</v>
      </c>
      <c r="G381" s="1" t="s">
        <v>8</v>
      </c>
      <c r="H381" s="1" t="s">
        <v>9</v>
      </c>
      <c r="I381" s="1">
        <f t="shared" si="9"/>
        <v>1</v>
      </c>
      <c r="J381" s="1">
        <f t="shared" si="8"/>
        <v>0</v>
      </c>
      <c r="K381" s="1">
        <v>0</v>
      </c>
    </row>
    <row r="382" spans="1:15" s="1" customFormat="1" x14ac:dyDescent="0.2">
      <c r="A382" s="1" t="s">
        <v>103</v>
      </c>
      <c r="B382" s="1" t="s">
        <v>2</v>
      </c>
      <c r="D382" s="1" t="s">
        <v>10</v>
      </c>
      <c r="E382" s="1" t="s">
        <v>8</v>
      </c>
      <c r="F382" s="1" t="s">
        <v>11</v>
      </c>
      <c r="G382" s="1" t="s">
        <v>8</v>
      </c>
      <c r="H382" s="1" t="s">
        <v>9</v>
      </c>
      <c r="I382" s="1">
        <f t="shared" si="9"/>
        <v>1</v>
      </c>
      <c r="J382" s="1">
        <f t="shared" si="8"/>
        <v>0</v>
      </c>
      <c r="K382" s="1">
        <v>0</v>
      </c>
    </row>
    <row r="383" spans="1:15" s="1" customFormat="1" x14ac:dyDescent="0.2">
      <c r="A383" s="1" t="s">
        <v>104</v>
      </c>
      <c r="B383" s="1" t="s">
        <v>2</v>
      </c>
      <c r="D383" s="1" t="s">
        <v>5</v>
      </c>
      <c r="E383" s="1" t="s">
        <v>8</v>
      </c>
      <c r="F383" s="1" t="s">
        <v>11</v>
      </c>
      <c r="G383" s="1" t="s">
        <v>8</v>
      </c>
      <c r="H383" s="1" t="s">
        <v>9</v>
      </c>
      <c r="I383" s="1">
        <f t="shared" si="9"/>
        <v>1</v>
      </c>
      <c r="J383" s="1">
        <f t="shared" si="8"/>
        <v>0</v>
      </c>
      <c r="K383" s="1">
        <v>0</v>
      </c>
    </row>
    <row r="384" spans="1:15" s="1" customFormat="1" x14ac:dyDescent="0.2">
      <c r="A384" s="1" t="s">
        <v>105</v>
      </c>
      <c r="B384" s="1" t="s">
        <v>2</v>
      </c>
      <c r="D384" s="1" t="s">
        <v>5</v>
      </c>
      <c r="E384" s="1" t="s">
        <v>8</v>
      </c>
      <c r="F384" s="1" t="s">
        <v>11</v>
      </c>
      <c r="G384" s="1" t="s">
        <v>8</v>
      </c>
      <c r="H384" s="1" t="s">
        <v>9</v>
      </c>
      <c r="I384" s="1">
        <f t="shared" si="9"/>
        <v>1</v>
      </c>
      <c r="J384" s="1">
        <f t="shared" si="8"/>
        <v>0</v>
      </c>
      <c r="K384" s="1">
        <v>0</v>
      </c>
    </row>
    <row r="385" spans="1:15" s="1" customFormat="1" x14ac:dyDescent="0.2">
      <c r="A385" s="1" t="s">
        <v>106</v>
      </c>
      <c r="B385" s="1" t="s">
        <v>2</v>
      </c>
      <c r="D385" s="1" t="s">
        <v>10</v>
      </c>
      <c r="E385" s="1" t="s">
        <v>8</v>
      </c>
      <c r="F385" s="1" t="s">
        <v>11</v>
      </c>
      <c r="G385" s="1" t="s">
        <v>8</v>
      </c>
      <c r="H385" s="1" t="s">
        <v>9</v>
      </c>
      <c r="I385" s="1">
        <f t="shared" si="9"/>
        <v>1</v>
      </c>
      <c r="J385" s="1">
        <f t="shared" si="8"/>
        <v>0</v>
      </c>
      <c r="K385" s="1">
        <v>0</v>
      </c>
    </row>
    <row r="386" spans="1:15" s="1" customFormat="1" x14ac:dyDescent="0.2">
      <c r="A386" s="1" t="s">
        <v>107</v>
      </c>
      <c r="B386" s="1" t="s">
        <v>2</v>
      </c>
      <c r="D386" s="1" t="s">
        <v>10</v>
      </c>
      <c r="E386" s="1" t="s">
        <v>8</v>
      </c>
      <c r="F386" s="1" t="s">
        <v>11</v>
      </c>
      <c r="G386" s="1" t="s">
        <v>8</v>
      </c>
      <c r="H386" s="1" t="s">
        <v>9</v>
      </c>
      <c r="I386" s="1">
        <f t="shared" si="9"/>
        <v>1</v>
      </c>
      <c r="J386" s="1">
        <f t="shared" si="8"/>
        <v>0</v>
      </c>
      <c r="K386" s="1">
        <v>0</v>
      </c>
    </row>
    <row r="387" spans="1:15" s="1" customFormat="1" x14ac:dyDescent="0.2">
      <c r="A387" s="1" t="s">
        <v>108</v>
      </c>
      <c r="B387" s="1" t="s">
        <v>2</v>
      </c>
      <c r="D387" s="1" t="s">
        <v>10</v>
      </c>
      <c r="E387" s="1" t="s">
        <v>8</v>
      </c>
      <c r="F387" s="1" t="s">
        <v>11</v>
      </c>
      <c r="G387" s="1" t="s">
        <v>8</v>
      </c>
      <c r="H387" s="1" t="s">
        <v>9</v>
      </c>
      <c r="I387" s="1">
        <f t="shared" si="9"/>
        <v>1</v>
      </c>
      <c r="J387" s="1">
        <f t="shared" si="8"/>
        <v>0</v>
      </c>
      <c r="K387" s="1">
        <v>0</v>
      </c>
    </row>
    <row r="388" spans="1:15" s="1" customFormat="1" x14ac:dyDescent="0.2">
      <c r="A388" s="1" t="s">
        <v>111</v>
      </c>
      <c r="B388" s="1" t="s">
        <v>2</v>
      </c>
      <c r="D388" s="1" t="s">
        <v>5</v>
      </c>
      <c r="E388" s="1" t="s">
        <v>3</v>
      </c>
      <c r="F388" s="1" t="s">
        <v>44</v>
      </c>
      <c r="G388" s="1" t="s">
        <v>8</v>
      </c>
      <c r="H388" s="1" t="s">
        <v>112</v>
      </c>
      <c r="I388" s="1">
        <v>1</v>
      </c>
      <c r="J388" s="1">
        <f t="shared" si="8"/>
        <v>0</v>
      </c>
      <c r="K388" s="1">
        <v>0</v>
      </c>
      <c r="M388" s="2"/>
    </row>
    <row r="389" spans="1:15" s="4" customFormat="1" x14ac:dyDescent="0.2">
      <c r="A389" s="1" t="s">
        <v>114</v>
      </c>
      <c r="B389" s="1" t="s">
        <v>2</v>
      </c>
      <c r="C389" s="1"/>
      <c r="D389" s="1" t="s">
        <v>10</v>
      </c>
      <c r="E389" s="1" t="s">
        <v>8</v>
      </c>
      <c r="F389" s="1" t="s">
        <v>11</v>
      </c>
      <c r="G389" s="1" t="s">
        <v>8</v>
      </c>
      <c r="H389" s="1" t="s">
        <v>9</v>
      </c>
      <c r="I389" s="1">
        <f t="shared" ref="I389:I452" si="10">COUNTIF(H389,"Ineligible.")+COUNTIF(H389,"Patient approached by conflicting study.")</f>
        <v>1</v>
      </c>
      <c r="J389" s="1">
        <f t="shared" si="8"/>
        <v>0</v>
      </c>
      <c r="K389" s="1">
        <v>0</v>
      </c>
      <c r="L389" s="1"/>
      <c r="M389" s="1"/>
      <c r="N389" s="1"/>
      <c r="O389" s="1"/>
    </row>
    <row r="390" spans="1:15" s="1" customFormat="1" x14ac:dyDescent="0.2">
      <c r="A390" s="1" t="s">
        <v>115</v>
      </c>
      <c r="B390" s="1" t="s">
        <v>2</v>
      </c>
      <c r="D390" s="1" t="s">
        <v>5</v>
      </c>
      <c r="E390" s="1" t="s">
        <v>8</v>
      </c>
      <c r="F390" s="1" t="s">
        <v>11</v>
      </c>
      <c r="G390" s="1" t="s">
        <v>8</v>
      </c>
      <c r="H390" s="1" t="s">
        <v>9</v>
      </c>
      <c r="I390" s="1">
        <f t="shared" si="10"/>
        <v>1</v>
      </c>
      <c r="J390" s="1">
        <f t="shared" si="8"/>
        <v>0</v>
      </c>
      <c r="K390" s="1">
        <v>0</v>
      </c>
    </row>
    <row r="391" spans="1:15" s="1" customFormat="1" x14ac:dyDescent="0.2">
      <c r="A391" s="1" t="s">
        <v>116</v>
      </c>
      <c r="B391" s="1" t="s">
        <v>2</v>
      </c>
      <c r="D391" s="1" t="s">
        <v>10</v>
      </c>
      <c r="E391" s="1" t="s">
        <v>3</v>
      </c>
      <c r="F391" s="1" t="s">
        <v>11</v>
      </c>
      <c r="G391" s="1" t="s">
        <v>8</v>
      </c>
      <c r="H391" s="1" t="s">
        <v>9</v>
      </c>
      <c r="I391" s="1">
        <f t="shared" si="10"/>
        <v>1</v>
      </c>
      <c r="J391" s="1">
        <f t="shared" si="8"/>
        <v>0</v>
      </c>
      <c r="K391" s="1">
        <v>0</v>
      </c>
    </row>
    <row r="392" spans="1:15" s="1" customFormat="1" x14ac:dyDescent="0.2">
      <c r="A392" s="1" t="s">
        <v>117</v>
      </c>
      <c r="B392" s="1" t="s">
        <v>2</v>
      </c>
      <c r="D392" s="1" t="s">
        <v>5</v>
      </c>
      <c r="E392" s="1" t="s">
        <v>8</v>
      </c>
      <c r="F392" s="1" t="s">
        <v>11</v>
      </c>
      <c r="G392" s="1" t="s">
        <v>8</v>
      </c>
      <c r="H392" s="1" t="s">
        <v>9</v>
      </c>
      <c r="I392" s="1">
        <f t="shared" si="10"/>
        <v>1</v>
      </c>
      <c r="J392" s="1">
        <f t="shared" si="8"/>
        <v>0</v>
      </c>
      <c r="K392" s="1">
        <v>0</v>
      </c>
    </row>
    <row r="393" spans="1:15" s="1" customFormat="1" x14ac:dyDescent="0.2">
      <c r="A393" s="1" t="s">
        <v>118</v>
      </c>
      <c r="B393" s="1" t="s">
        <v>2</v>
      </c>
      <c r="D393" s="1" t="s">
        <v>10</v>
      </c>
      <c r="E393" s="1" t="s">
        <v>8</v>
      </c>
      <c r="F393" s="1" t="s">
        <v>11</v>
      </c>
      <c r="G393" s="1" t="s">
        <v>8</v>
      </c>
      <c r="H393" s="1" t="s">
        <v>9</v>
      </c>
      <c r="I393" s="1">
        <f t="shared" si="10"/>
        <v>1</v>
      </c>
      <c r="J393" s="1">
        <f t="shared" si="8"/>
        <v>0</v>
      </c>
      <c r="K393" s="1">
        <v>0</v>
      </c>
    </row>
    <row r="394" spans="1:15" s="1" customFormat="1" x14ac:dyDescent="0.2">
      <c r="A394" s="1" t="s">
        <v>119</v>
      </c>
      <c r="B394" s="1" t="s">
        <v>2</v>
      </c>
      <c r="D394" s="1" t="s">
        <v>5</v>
      </c>
      <c r="E394" s="1" t="s">
        <v>8</v>
      </c>
      <c r="F394" s="1" t="s">
        <v>11</v>
      </c>
      <c r="G394" s="1" t="s">
        <v>8</v>
      </c>
      <c r="H394" s="1" t="s">
        <v>9</v>
      </c>
      <c r="I394" s="1">
        <f t="shared" si="10"/>
        <v>1</v>
      </c>
      <c r="J394" s="1">
        <f t="shared" si="8"/>
        <v>0</v>
      </c>
      <c r="K394" s="1">
        <v>0</v>
      </c>
    </row>
    <row r="395" spans="1:15" s="1" customFormat="1" x14ac:dyDescent="0.2">
      <c r="A395" s="1" t="s">
        <v>121</v>
      </c>
      <c r="B395" s="1" t="s">
        <v>2</v>
      </c>
      <c r="D395" s="1" t="s">
        <v>10</v>
      </c>
      <c r="E395" s="1" t="s">
        <v>8</v>
      </c>
      <c r="F395" s="1" t="s">
        <v>11</v>
      </c>
      <c r="G395" s="1" t="s">
        <v>8</v>
      </c>
      <c r="H395" s="1" t="s">
        <v>9</v>
      </c>
      <c r="I395" s="1">
        <f t="shared" si="10"/>
        <v>1</v>
      </c>
      <c r="J395" s="1">
        <f t="shared" si="8"/>
        <v>0</v>
      </c>
      <c r="K395" s="1">
        <v>0</v>
      </c>
    </row>
    <row r="396" spans="1:15" s="1" customFormat="1" x14ac:dyDescent="0.2">
      <c r="A396" s="1" t="s">
        <v>126</v>
      </c>
      <c r="B396" s="1" t="s">
        <v>2</v>
      </c>
      <c r="D396" s="1" t="s">
        <v>10</v>
      </c>
      <c r="E396" s="1" t="s">
        <v>0</v>
      </c>
      <c r="F396" s="1" t="s">
        <v>11</v>
      </c>
      <c r="G396" s="1" t="s">
        <v>8</v>
      </c>
      <c r="H396" s="1" t="s">
        <v>9</v>
      </c>
      <c r="I396" s="1">
        <f t="shared" si="10"/>
        <v>1</v>
      </c>
      <c r="J396" s="1">
        <f t="shared" ref="J396:J459" si="11">COUNTIF(H396,"Patient declined study participation")+COUNTIF(H396,"Patient declined study discussion")</f>
        <v>0</v>
      </c>
      <c r="K396" s="1">
        <v>0</v>
      </c>
    </row>
    <row r="397" spans="1:15" s="1" customFormat="1" x14ac:dyDescent="0.2">
      <c r="A397" s="1" t="s">
        <v>127</v>
      </c>
      <c r="B397" s="1" t="s">
        <v>2</v>
      </c>
      <c r="D397" s="1" t="s">
        <v>10</v>
      </c>
      <c r="E397" s="1" t="s">
        <v>8</v>
      </c>
      <c r="F397" s="1" t="s">
        <v>11</v>
      </c>
      <c r="G397" s="1" t="s">
        <v>8</v>
      </c>
      <c r="H397" s="1" t="s">
        <v>9</v>
      </c>
      <c r="I397" s="1">
        <f t="shared" si="10"/>
        <v>1</v>
      </c>
      <c r="J397" s="1">
        <f t="shared" si="11"/>
        <v>0</v>
      </c>
      <c r="K397" s="1">
        <v>0</v>
      </c>
    </row>
    <row r="398" spans="1:15" s="1" customFormat="1" x14ac:dyDescent="0.2">
      <c r="A398" s="1" t="s">
        <v>131</v>
      </c>
      <c r="B398" s="1" t="s">
        <v>2</v>
      </c>
      <c r="D398" s="1" t="s">
        <v>10</v>
      </c>
      <c r="E398" s="1" t="s">
        <v>8</v>
      </c>
      <c r="F398" s="1" t="s">
        <v>11</v>
      </c>
      <c r="G398" s="1" t="s">
        <v>8</v>
      </c>
      <c r="H398" s="1" t="s">
        <v>9</v>
      </c>
      <c r="I398" s="1">
        <f t="shared" si="10"/>
        <v>1</v>
      </c>
      <c r="J398" s="1">
        <f t="shared" si="11"/>
        <v>0</v>
      </c>
      <c r="K398" s="1">
        <v>0</v>
      </c>
    </row>
    <row r="399" spans="1:15" s="1" customFormat="1" x14ac:dyDescent="0.2">
      <c r="A399" s="1" t="s">
        <v>132</v>
      </c>
      <c r="B399" s="1" t="s">
        <v>2</v>
      </c>
      <c r="D399" s="1" t="s">
        <v>10</v>
      </c>
      <c r="E399" s="1" t="s">
        <v>8</v>
      </c>
      <c r="F399" s="1" t="s">
        <v>11</v>
      </c>
      <c r="G399" s="1" t="s">
        <v>8</v>
      </c>
      <c r="H399" s="1" t="s">
        <v>9</v>
      </c>
      <c r="I399" s="1">
        <f t="shared" si="10"/>
        <v>1</v>
      </c>
      <c r="J399" s="1">
        <f t="shared" si="11"/>
        <v>0</v>
      </c>
      <c r="K399" s="1">
        <v>0</v>
      </c>
    </row>
    <row r="400" spans="1:15" s="1" customFormat="1" x14ac:dyDescent="0.2">
      <c r="A400" s="1" t="s">
        <v>133</v>
      </c>
      <c r="B400" s="1" t="s">
        <v>2</v>
      </c>
      <c r="D400" s="1" t="s">
        <v>5</v>
      </c>
      <c r="E400" s="1" t="s">
        <v>8</v>
      </c>
      <c r="F400" s="1" t="s">
        <v>11</v>
      </c>
      <c r="G400" s="1" t="s">
        <v>8</v>
      </c>
      <c r="H400" s="1" t="s">
        <v>9</v>
      </c>
      <c r="I400" s="1">
        <f t="shared" si="10"/>
        <v>1</v>
      </c>
      <c r="J400" s="1">
        <f t="shared" si="11"/>
        <v>0</v>
      </c>
      <c r="K400" s="1">
        <v>0</v>
      </c>
    </row>
    <row r="401" spans="1:13" s="1" customFormat="1" x14ac:dyDescent="0.2">
      <c r="A401" s="1" t="s">
        <v>134</v>
      </c>
      <c r="B401" s="1" t="s">
        <v>2</v>
      </c>
      <c r="D401" s="1" t="s">
        <v>5</v>
      </c>
      <c r="E401" s="1" t="s">
        <v>0</v>
      </c>
      <c r="F401" s="1" t="s">
        <v>11</v>
      </c>
      <c r="G401" s="1" t="s">
        <v>8</v>
      </c>
      <c r="H401" s="1" t="s">
        <v>9</v>
      </c>
      <c r="I401" s="1">
        <f t="shared" si="10"/>
        <v>1</v>
      </c>
      <c r="J401" s="1">
        <f t="shared" si="11"/>
        <v>0</v>
      </c>
      <c r="K401" s="1">
        <v>0</v>
      </c>
    </row>
    <row r="402" spans="1:13" s="1" customFormat="1" x14ac:dyDescent="0.2">
      <c r="A402" s="1" t="s">
        <v>136</v>
      </c>
      <c r="B402" s="1" t="s">
        <v>2</v>
      </c>
      <c r="D402" s="1" t="s">
        <v>10</v>
      </c>
      <c r="E402" s="1" t="s">
        <v>8</v>
      </c>
      <c r="F402" s="1" t="s">
        <v>11</v>
      </c>
      <c r="G402" s="1" t="s">
        <v>8</v>
      </c>
      <c r="H402" s="1" t="s">
        <v>9</v>
      </c>
      <c r="I402" s="1">
        <f t="shared" si="10"/>
        <v>1</v>
      </c>
      <c r="J402" s="1">
        <f t="shared" si="11"/>
        <v>0</v>
      </c>
      <c r="K402" s="1">
        <v>0</v>
      </c>
      <c r="M402" s="2"/>
    </row>
    <row r="403" spans="1:13" s="1" customFormat="1" x14ac:dyDescent="0.2">
      <c r="A403" s="1" t="s">
        <v>150</v>
      </c>
      <c r="B403" s="1" t="s">
        <v>2</v>
      </c>
      <c r="D403" s="1" t="s">
        <v>10</v>
      </c>
      <c r="E403" s="1" t="s">
        <v>0</v>
      </c>
      <c r="F403" s="1" t="s">
        <v>11</v>
      </c>
      <c r="G403" s="1" t="s">
        <v>8</v>
      </c>
      <c r="H403" s="1" t="s">
        <v>9</v>
      </c>
      <c r="I403" s="1">
        <f t="shared" si="10"/>
        <v>1</v>
      </c>
      <c r="J403" s="1">
        <f t="shared" si="11"/>
        <v>0</v>
      </c>
      <c r="K403" s="1">
        <v>0</v>
      </c>
    </row>
    <row r="404" spans="1:13" s="1" customFormat="1" x14ac:dyDescent="0.2">
      <c r="A404" s="1" t="s">
        <v>153</v>
      </c>
      <c r="B404" s="1" t="s">
        <v>2</v>
      </c>
      <c r="D404" s="1" t="s">
        <v>10</v>
      </c>
      <c r="E404" s="1" t="s">
        <v>0</v>
      </c>
      <c r="F404" s="1" t="s">
        <v>0</v>
      </c>
      <c r="G404" s="1" t="s">
        <v>8</v>
      </c>
      <c r="H404" s="1" t="s">
        <v>9</v>
      </c>
      <c r="I404" s="1">
        <f t="shared" si="10"/>
        <v>1</v>
      </c>
      <c r="J404" s="1">
        <f t="shared" si="11"/>
        <v>0</v>
      </c>
      <c r="K404" s="1">
        <v>0</v>
      </c>
    </row>
    <row r="405" spans="1:13" s="1" customFormat="1" x14ac:dyDescent="0.2">
      <c r="A405" s="1" t="s">
        <v>154</v>
      </c>
      <c r="B405" s="1" t="s">
        <v>2</v>
      </c>
      <c r="D405" s="1" t="s">
        <v>10</v>
      </c>
      <c r="E405" s="1" t="s">
        <v>8</v>
      </c>
      <c r="F405" s="1" t="s">
        <v>11</v>
      </c>
      <c r="G405" s="1" t="s">
        <v>8</v>
      </c>
      <c r="H405" s="1" t="s">
        <v>9</v>
      </c>
      <c r="I405" s="1">
        <f t="shared" si="10"/>
        <v>1</v>
      </c>
      <c r="J405" s="1">
        <f t="shared" si="11"/>
        <v>0</v>
      </c>
      <c r="K405" s="1">
        <v>0</v>
      </c>
      <c r="M405" s="2"/>
    </row>
    <row r="406" spans="1:13" s="1" customFormat="1" x14ac:dyDescent="0.2">
      <c r="A406" s="1" t="s">
        <v>155</v>
      </c>
      <c r="B406" s="1" t="s">
        <v>2</v>
      </c>
      <c r="D406" s="1" t="s">
        <v>5</v>
      </c>
      <c r="E406" s="1" t="s">
        <v>8</v>
      </c>
      <c r="F406" s="1" t="s">
        <v>11</v>
      </c>
      <c r="G406" s="1" t="s">
        <v>8</v>
      </c>
      <c r="H406" s="1" t="s">
        <v>9</v>
      </c>
      <c r="I406" s="1">
        <f t="shared" si="10"/>
        <v>1</v>
      </c>
      <c r="J406" s="1">
        <f t="shared" si="11"/>
        <v>0</v>
      </c>
      <c r="K406" s="1">
        <v>0</v>
      </c>
    </row>
    <row r="407" spans="1:13" s="1" customFormat="1" x14ac:dyDescent="0.2">
      <c r="A407" s="1" t="s">
        <v>156</v>
      </c>
      <c r="B407" s="1" t="s">
        <v>2</v>
      </c>
      <c r="D407" s="1" t="s">
        <v>5</v>
      </c>
      <c r="E407" s="1" t="s">
        <v>8</v>
      </c>
      <c r="F407" s="1" t="s">
        <v>11</v>
      </c>
      <c r="G407" s="1" t="s">
        <v>8</v>
      </c>
      <c r="H407" s="1" t="s">
        <v>9</v>
      </c>
      <c r="I407" s="1">
        <f t="shared" si="10"/>
        <v>1</v>
      </c>
      <c r="J407" s="1">
        <f t="shared" si="11"/>
        <v>0</v>
      </c>
      <c r="K407" s="1">
        <v>0</v>
      </c>
    </row>
    <row r="408" spans="1:13" s="1" customFormat="1" x14ac:dyDescent="0.2">
      <c r="A408" s="1" t="s">
        <v>166</v>
      </c>
      <c r="D408" s="1" t="s">
        <v>10</v>
      </c>
      <c r="E408" s="1" t="s">
        <v>3</v>
      </c>
      <c r="F408" s="1" t="s">
        <v>11</v>
      </c>
      <c r="G408" s="1" t="s">
        <v>8</v>
      </c>
      <c r="H408" s="1" t="s">
        <v>9</v>
      </c>
      <c r="I408" s="1">
        <f t="shared" si="10"/>
        <v>1</v>
      </c>
      <c r="J408" s="1">
        <f t="shared" si="11"/>
        <v>0</v>
      </c>
      <c r="K408" s="1">
        <v>0</v>
      </c>
    </row>
    <row r="409" spans="1:13" s="1" customFormat="1" x14ac:dyDescent="0.2">
      <c r="A409" s="1" t="s">
        <v>167</v>
      </c>
      <c r="B409" s="1" t="s">
        <v>2</v>
      </c>
      <c r="D409" s="1" t="s">
        <v>10</v>
      </c>
      <c r="E409" s="1" t="s">
        <v>8</v>
      </c>
      <c r="F409" s="1" t="s">
        <v>11</v>
      </c>
      <c r="G409" s="1" t="s">
        <v>8</v>
      </c>
      <c r="H409" s="1" t="s">
        <v>9</v>
      </c>
      <c r="I409" s="1">
        <f t="shared" si="10"/>
        <v>1</v>
      </c>
      <c r="J409" s="1">
        <f t="shared" si="11"/>
        <v>0</v>
      </c>
      <c r="K409" s="1">
        <v>0</v>
      </c>
    </row>
    <row r="410" spans="1:13" s="1" customFormat="1" x14ac:dyDescent="0.2">
      <c r="A410" s="1" t="s">
        <v>168</v>
      </c>
      <c r="B410" s="1" t="s">
        <v>2</v>
      </c>
      <c r="D410" s="1" t="s">
        <v>10</v>
      </c>
      <c r="E410" s="1" t="s">
        <v>8</v>
      </c>
      <c r="F410" s="1" t="s">
        <v>11</v>
      </c>
      <c r="G410" s="1" t="s">
        <v>8</v>
      </c>
      <c r="H410" s="1" t="s">
        <v>9</v>
      </c>
      <c r="I410" s="1">
        <f t="shared" si="10"/>
        <v>1</v>
      </c>
      <c r="J410" s="1">
        <f t="shared" si="11"/>
        <v>0</v>
      </c>
      <c r="K410" s="1">
        <v>0</v>
      </c>
      <c r="M410" s="2"/>
    </row>
    <row r="411" spans="1:13" s="1" customFormat="1" x14ac:dyDescent="0.2">
      <c r="A411" s="1" t="s">
        <v>169</v>
      </c>
      <c r="B411" s="1" t="s">
        <v>2</v>
      </c>
      <c r="D411" s="1" t="s">
        <v>10</v>
      </c>
      <c r="E411" s="1" t="s">
        <v>8</v>
      </c>
      <c r="F411" s="1" t="s">
        <v>11</v>
      </c>
      <c r="G411" s="1" t="s">
        <v>8</v>
      </c>
      <c r="H411" s="1" t="s">
        <v>9</v>
      </c>
      <c r="I411" s="1">
        <f t="shared" si="10"/>
        <v>1</v>
      </c>
      <c r="J411" s="1">
        <f t="shared" si="11"/>
        <v>0</v>
      </c>
      <c r="K411" s="1">
        <v>0</v>
      </c>
    </row>
    <row r="412" spans="1:13" s="1" customFormat="1" x14ac:dyDescent="0.2">
      <c r="A412" s="1" t="s">
        <v>170</v>
      </c>
      <c r="B412" s="1" t="s">
        <v>2</v>
      </c>
      <c r="D412" s="1" t="s">
        <v>10</v>
      </c>
      <c r="E412" s="1" t="s">
        <v>8</v>
      </c>
      <c r="F412" s="1" t="s">
        <v>11</v>
      </c>
      <c r="G412" s="1" t="s">
        <v>8</v>
      </c>
      <c r="H412" s="1" t="s">
        <v>9</v>
      </c>
      <c r="I412" s="1">
        <f t="shared" si="10"/>
        <v>1</v>
      </c>
      <c r="J412" s="1">
        <f t="shared" si="11"/>
        <v>0</v>
      </c>
      <c r="K412" s="1">
        <v>0</v>
      </c>
    </row>
    <row r="413" spans="1:13" s="1" customFormat="1" x14ac:dyDescent="0.2">
      <c r="A413" s="1" t="s">
        <v>171</v>
      </c>
      <c r="B413" s="1" t="s">
        <v>2</v>
      </c>
      <c r="D413" s="1" t="s">
        <v>5</v>
      </c>
      <c r="E413" s="1" t="s">
        <v>8</v>
      </c>
      <c r="F413" s="1" t="s">
        <v>11</v>
      </c>
      <c r="G413" s="1" t="s">
        <v>8</v>
      </c>
      <c r="H413" s="1" t="s">
        <v>9</v>
      </c>
      <c r="I413" s="1">
        <f t="shared" si="10"/>
        <v>1</v>
      </c>
      <c r="J413" s="1">
        <f t="shared" si="11"/>
        <v>0</v>
      </c>
      <c r="K413" s="1">
        <v>0</v>
      </c>
    </row>
    <row r="414" spans="1:13" s="1" customFormat="1" x14ac:dyDescent="0.2">
      <c r="A414" s="1" t="s">
        <v>172</v>
      </c>
      <c r="B414" s="1" t="s">
        <v>2</v>
      </c>
      <c r="D414" s="1" t="s">
        <v>5</v>
      </c>
      <c r="E414" s="1" t="s">
        <v>8</v>
      </c>
      <c r="F414" s="1" t="s">
        <v>73</v>
      </c>
      <c r="G414" s="1" t="s">
        <v>8</v>
      </c>
      <c r="H414" s="1" t="s">
        <v>9</v>
      </c>
      <c r="I414" s="1">
        <f t="shared" si="10"/>
        <v>1</v>
      </c>
      <c r="J414" s="1">
        <f t="shared" si="11"/>
        <v>0</v>
      </c>
      <c r="K414" s="1">
        <v>0</v>
      </c>
    </row>
    <row r="415" spans="1:13" s="1" customFormat="1" x14ac:dyDescent="0.2">
      <c r="A415" s="1" t="s">
        <v>173</v>
      </c>
      <c r="B415" s="1" t="s">
        <v>2</v>
      </c>
      <c r="D415" s="1" t="s">
        <v>10</v>
      </c>
      <c r="E415" s="1" t="s">
        <v>8</v>
      </c>
      <c r="F415" s="1" t="s">
        <v>11</v>
      </c>
      <c r="G415" s="1" t="s">
        <v>8</v>
      </c>
      <c r="H415" s="1" t="s">
        <v>9</v>
      </c>
      <c r="I415" s="1">
        <f t="shared" si="10"/>
        <v>1</v>
      </c>
      <c r="J415" s="1">
        <f t="shared" si="11"/>
        <v>0</v>
      </c>
      <c r="K415" s="1">
        <v>0</v>
      </c>
    </row>
    <row r="416" spans="1:13" s="1" customFormat="1" x14ac:dyDescent="0.2">
      <c r="A416" s="1" t="s">
        <v>176</v>
      </c>
      <c r="B416" s="1" t="s">
        <v>2</v>
      </c>
      <c r="D416" s="1" t="s">
        <v>10</v>
      </c>
      <c r="E416" s="1" t="s">
        <v>8</v>
      </c>
      <c r="F416" s="1" t="s">
        <v>11</v>
      </c>
      <c r="G416" s="1" t="s">
        <v>8</v>
      </c>
      <c r="H416" s="1" t="s">
        <v>9</v>
      </c>
      <c r="I416" s="1">
        <f t="shared" si="10"/>
        <v>1</v>
      </c>
      <c r="J416" s="1">
        <f t="shared" si="11"/>
        <v>0</v>
      </c>
      <c r="K416" s="1">
        <v>0</v>
      </c>
    </row>
    <row r="417" spans="1:13" s="1" customFormat="1" x14ac:dyDescent="0.2">
      <c r="A417" s="1" t="s">
        <v>177</v>
      </c>
      <c r="B417" s="1" t="s">
        <v>2</v>
      </c>
      <c r="D417" s="1" t="s">
        <v>5</v>
      </c>
      <c r="E417" s="1" t="s">
        <v>8</v>
      </c>
      <c r="F417" s="1" t="s">
        <v>11</v>
      </c>
      <c r="G417" s="1" t="s">
        <v>8</v>
      </c>
      <c r="H417" s="1" t="s">
        <v>9</v>
      </c>
      <c r="I417" s="1">
        <f t="shared" si="10"/>
        <v>1</v>
      </c>
      <c r="J417" s="1">
        <f t="shared" si="11"/>
        <v>0</v>
      </c>
      <c r="K417" s="1">
        <v>0</v>
      </c>
      <c r="M417" s="2"/>
    </row>
    <row r="418" spans="1:13" s="1" customFormat="1" x14ac:dyDescent="0.2">
      <c r="A418" s="1" t="s">
        <v>181</v>
      </c>
      <c r="B418" s="1" t="s">
        <v>2</v>
      </c>
      <c r="D418" s="1" t="s">
        <v>10</v>
      </c>
      <c r="E418" s="1" t="s">
        <v>8</v>
      </c>
      <c r="F418" s="1" t="s">
        <v>11</v>
      </c>
      <c r="G418" s="1" t="s">
        <v>8</v>
      </c>
      <c r="H418" s="1" t="s">
        <v>9</v>
      </c>
      <c r="I418" s="1">
        <f t="shared" si="10"/>
        <v>1</v>
      </c>
      <c r="J418" s="1">
        <f t="shared" si="11"/>
        <v>0</v>
      </c>
      <c r="K418" s="1">
        <v>0</v>
      </c>
    </row>
    <row r="419" spans="1:13" s="1" customFormat="1" x14ac:dyDescent="0.2">
      <c r="A419" s="1" t="s">
        <v>188</v>
      </c>
      <c r="B419" s="1" t="s">
        <v>2</v>
      </c>
      <c r="D419" s="1" t="s">
        <v>5</v>
      </c>
      <c r="E419" s="1" t="s">
        <v>8</v>
      </c>
      <c r="F419" s="1" t="s">
        <v>11</v>
      </c>
      <c r="G419" s="1" t="s">
        <v>8</v>
      </c>
      <c r="H419" s="1" t="s">
        <v>9</v>
      </c>
      <c r="I419" s="1">
        <f t="shared" si="10"/>
        <v>1</v>
      </c>
      <c r="J419" s="1">
        <f t="shared" si="11"/>
        <v>0</v>
      </c>
      <c r="K419" s="1">
        <v>0</v>
      </c>
    </row>
    <row r="420" spans="1:13" s="1" customFormat="1" x14ac:dyDescent="0.2">
      <c r="A420" s="1" t="s">
        <v>189</v>
      </c>
      <c r="B420" s="1" t="s">
        <v>2</v>
      </c>
      <c r="D420" s="1" t="s">
        <v>10</v>
      </c>
      <c r="E420" s="1" t="s">
        <v>8</v>
      </c>
      <c r="F420" s="1" t="s">
        <v>11</v>
      </c>
      <c r="G420" s="1" t="s">
        <v>8</v>
      </c>
      <c r="H420" s="1" t="s">
        <v>9</v>
      </c>
      <c r="I420" s="1">
        <f t="shared" si="10"/>
        <v>1</v>
      </c>
      <c r="J420" s="1">
        <f t="shared" si="11"/>
        <v>0</v>
      </c>
      <c r="K420" s="1">
        <v>0</v>
      </c>
      <c r="M420" s="2"/>
    </row>
    <row r="421" spans="1:13" s="1" customFormat="1" x14ac:dyDescent="0.2">
      <c r="A421" s="1" t="s">
        <v>198</v>
      </c>
      <c r="B421" s="1" t="s">
        <v>2</v>
      </c>
      <c r="D421" s="1" t="s">
        <v>10</v>
      </c>
      <c r="E421" s="1" t="s">
        <v>8</v>
      </c>
      <c r="F421" s="1" t="s">
        <v>11</v>
      </c>
      <c r="G421" s="1" t="s">
        <v>8</v>
      </c>
      <c r="H421" s="1" t="s">
        <v>9</v>
      </c>
      <c r="I421" s="1">
        <f t="shared" si="10"/>
        <v>1</v>
      </c>
      <c r="J421" s="1">
        <f t="shared" si="11"/>
        <v>0</v>
      </c>
      <c r="K421" s="1">
        <v>0</v>
      </c>
      <c r="M421" s="2"/>
    </row>
    <row r="422" spans="1:13" s="1" customFormat="1" x14ac:dyDescent="0.2">
      <c r="A422" s="1" t="s">
        <v>200</v>
      </c>
      <c r="B422" s="1" t="s">
        <v>2</v>
      </c>
      <c r="D422" s="1" t="s">
        <v>10</v>
      </c>
      <c r="E422" s="1" t="s">
        <v>8</v>
      </c>
      <c r="F422" s="1" t="s">
        <v>11</v>
      </c>
      <c r="G422" s="1" t="s">
        <v>8</v>
      </c>
      <c r="H422" s="1" t="s">
        <v>9</v>
      </c>
      <c r="I422" s="1">
        <f t="shared" si="10"/>
        <v>1</v>
      </c>
      <c r="J422" s="1">
        <f t="shared" si="11"/>
        <v>0</v>
      </c>
      <c r="K422" s="1">
        <v>0</v>
      </c>
      <c r="L422" s="2"/>
      <c r="M422" s="2"/>
    </row>
    <row r="423" spans="1:13" s="1" customFormat="1" x14ac:dyDescent="0.2">
      <c r="A423" s="1" t="s">
        <v>201</v>
      </c>
      <c r="B423" s="1" t="s">
        <v>2</v>
      </c>
      <c r="D423" s="1" t="s">
        <v>10</v>
      </c>
      <c r="E423" s="1" t="s">
        <v>8</v>
      </c>
      <c r="F423" s="1" t="s">
        <v>11</v>
      </c>
      <c r="G423" s="1" t="s">
        <v>8</v>
      </c>
      <c r="H423" s="1" t="s">
        <v>9</v>
      </c>
      <c r="I423" s="1">
        <f t="shared" si="10"/>
        <v>1</v>
      </c>
      <c r="J423" s="1">
        <f t="shared" si="11"/>
        <v>0</v>
      </c>
      <c r="K423" s="1">
        <v>0</v>
      </c>
    </row>
    <row r="424" spans="1:13" s="1" customFormat="1" x14ac:dyDescent="0.2">
      <c r="A424" s="1" t="s">
        <v>209</v>
      </c>
      <c r="B424" s="1" t="s">
        <v>2</v>
      </c>
      <c r="D424" s="1" t="s">
        <v>5</v>
      </c>
      <c r="E424" s="1" t="s">
        <v>0</v>
      </c>
      <c r="F424" s="1" t="s">
        <v>11</v>
      </c>
      <c r="G424" s="1" t="s">
        <v>8</v>
      </c>
      <c r="H424" s="1" t="s">
        <v>9</v>
      </c>
      <c r="I424" s="1">
        <f t="shared" si="10"/>
        <v>1</v>
      </c>
      <c r="J424" s="1">
        <f t="shared" si="11"/>
        <v>0</v>
      </c>
      <c r="K424" s="1">
        <v>0</v>
      </c>
    </row>
    <row r="425" spans="1:13" s="1" customFormat="1" x14ac:dyDescent="0.2">
      <c r="A425" s="1" t="s">
        <v>219</v>
      </c>
      <c r="B425" s="1" t="s">
        <v>2</v>
      </c>
      <c r="D425" s="1" t="s">
        <v>10</v>
      </c>
      <c r="E425" s="1" t="s">
        <v>8</v>
      </c>
      <c r="F425" s="1" t="s">
        <v>11</v>
      </c>
      <c r="G425" s="1" t="s">
        <v>8</v>
      </c>
      <c r="H425" s="1" t="s">
        <v>9</v>
      </c>
      <c r="I425" s="1">
        <f t="shared" si="10"/>
        <v>1</v>
      </c>
      <c r="J425" s="1">
        <f t="shared" si="11"/>
        <v>0</v>
      </c>
      <c r="K425" s="1">
        <v>0</v>
      </c>
    </row>
    <row r="426" spans="1:13" s="1" customFormat="1" x14ac:dyDescent="0.2">
      <c r="A426" s="1" t="s">
        <v>221</v>
      </c>
      <c r="D426" s="1" t="s">
        <v>10</v>
      </c>
      <c r="E426" s="1" t="s">
        <v>8</v>
      </c>
      <c r="F426" s="1" t="s">
        <v>0</v>
      </c>
      <c r="G426" s="1" t="s">
        <v>8</v>
      </c>
      <c r="H426" s="1" t="s">
        <v>9</v>
      </c>
      <c r="I426" s="1">
        <f t="shared" si="10"/>
        <v>1</v>
      </c>
      <c r="J426" s="1">
        <f t="shared" si="11"/>
        <v>0</v>
      </c>
      <c r="K426" s="1">
        <v>0</v>
      </c>
    </row>
    <row r="427" spans="1:13" s="1" customFormat="1" x14ac:dyDescent="0.2">
      <c r="A427" s="1" t="s">
        <v>222</v>
      </c>
      <c r="D427" s="1" t="s">
        <v>10</v>
      </c>
      <c r="E427" s="1" t="s">
        <v>8</v>
      </c>
      <c r="F427" s="1" t="s">
        <v>11</v>
      </c>
      <c r="G427" s="1" t="s">
        <v>8</v>
      </c>
      <c r="H427" s="1" t="s">
        <v>9</v>
      </c>
      <c r="I427" s="1">
        <f t="shared" si="10"/>
        <v>1</v>
      </c>
      <c r="J427" s="1">
        <f t="shared" si="11"/>
        <v>0</v>
      </c>
      <c r="K427" s="1">
        <v>0</v>
      </c>
      <c r="M427" s="2"/>
    </row>
    <row r="428" spans="1:13" s="1" customFormat="1" x14ac:dyDescent="0.2">
      <c r="A428" s="1" t="s">
        <v>226</v>
      </c>
      <c r="D428" s="1" t="s">
        <v>10</v>
      </c>
      <c r="E428" s="1" t="s">
        <v>8</v>
      </c>
      <c r="F428" s="1" t="s">
        <v>11</v>
      </c>
      <c r="G428" s="1" t="s">
        <v>8</v>
      </c>
      <c r="H428" s="1" t="s">
        <v>9</v>
      </c>
      <c r="I428" s="1">
        <f t="shared" si="10"/>
        <v>1</v>
      </c>
      <c r="J428" s="1">
        <f t="shared" si="11"/>
        <v>0</v>
      </c>
      <c r="K428" s="1">
        <v>0</v>
      </c>
    </row>
    <row r="429" spans="1:13" s="1" customFormat="1" x14ac:dyDescent="0.2">
      <c r="A429" s="1" t="s">
        <v>227</v>
      </c>
      <c r="D429" s="1" t="s">
        <v>10</v>
      </c>
      <c r="E429" s="1" t="s">
        <v>0</v>
      </c>
      <c r="F429" s="1" t="s">
        <v>11</v>
      </c>
      <c r="G429" s="1" t="s">
        <v>8</v>
      </c>
      <c r="H429" s="1" t="s">
        <v>9</v>
      </c>
      <c r="I429" s="1">
        <f t="shared" si="10"/>
        <v>1</v>
      </c>
      <c r="J429" s="1">
        <f t="shared" si="11"/>
        <v>0</v>
      </c>
      <c r="K429" s="1">
        <v>0</v>
      </c>
    </row>
    <row r="430" spans="1:13" s="1" customFormat="1" x14ac:dyDescent="0.2">
      <c r="A430" s="1" t="s">
        <v>228</v>
      </c>
      <c r="D430" s="1" t="s">
        <v>10</v>
      </c>
      <c r="E430" s="1" t="s">
        <v>8</v>
      </c>
      <c r="F430" s="1" t="s">
        <v>11</v>
      </c>
      <c r="G430" s="1" t="s">
        <v>8</v>
      </c>
      <c r="H430" s="1" t="s">
        <v>9</v>
      </c>
      <c r="I430" s="1">
        <f t="shared" si="10"/>
        <v>1</v>
      </c>
      <c r="J430" s="1">
        <f t="shared" si="11"/>
        <v>0</v>
      </c>
      <c r="K430" s="1">
        <v>0</v>
      </c>
    </row>
    <row r="431" spans="1:13" s="1" customFormat="1" x14ac:dyDescent="0.2">
      <c r="A431" s="1" t="s">
        <v>231</v>
      </c>
      <c r="D431" s="1" t="s">
        <v>10</v>
      </c>
      <c r="E431" s="1" t="s">
        <v>8</v>
      </c>
      <c r="F431" s="1" t="s">
        <v>11</v>
      </c>
      <c r="G431" s="1" t="s">
        <v>8</v>
      </c>
      <c r="H431" s="1" t="s">
        <v>9</v>
      </c>
      <c r="I431" s="1">
        <f t="shared" si="10"/>
        <v>1</v>
      </c>
      <c r="J431" s="1">
        <f t="shared" si="11"/>
        <v>0</v>
      </c>
      <c r="K431" s="1">
        <v>0</v>
      </c>
    </row>
    <row r="432" spans="1:13" s="1" customFormat="1" x14ac:dyDescent="0.2">
      <c r="A432" s="1" t="s">
        <v>232</v>
      </c>
      <c r="D432" s="1" t="s">
        <v>10</v>
      </c>
      <c r="E432" s="1" t="s">
        <v>8</v>
      </c>
      <c r="F432" s="1" t="s">
        <v>11</v>
      </c>
      <c r="G432" s="1" t="s">
        <v>8</v>
      </c>
      <c r="H432" s="1" t="s">
        <v>9</v>
      </c>
      <c r="I432" s="1">
        <f t="shared" si="10"/>
        <v>1</v>
      </c>
      <c r="J432" s="1">
        <f t="shared" si="11"/>
        <v>0</v>
      </c>
      <c r="K432" s="1">
        <v>0</v>
      </c>
      <c r="M432" s="2"/>
    </row>
    <row r="433" spans="1:13" s="1" customFormat="1" x14ac:dyDescent="0.2">
      <c r="A433" s="1" t="s">
        <v>234</v>
      </c>
      <c r="D433" s="1" t="s">
        <v>10</v>
      </c>
      <c r="E433" s="1" t="s">
        <v>8</v>
      </c>
      <c r="F433" s="1" t="s">
        <v>11</v>
      </c>
      <c r="G433" s="1" t="s">
        <v>8</v>
      </c>
      <c r="H433" s="1" t="s">
        <v>9</v>
      </c>
      <c r="I433" s="1">
        <f t="shared" si="10"/>
        <v>1</v>
      </c>
      <c r="J433" s="1">
        <f t="shared" si="11"/>
        <v>0</v>
      </c>
      <c r="K433" s="1">
        <v>0</v>
      </c>
    </row>
    <row r="434" spans="1:13" s="1" customFormat="1" x14ac:dyDescent="0.2">
      <c r="A434" s="1" t="s">
        <v>237</v>
      </c>
      <c r="D434" s="1" t="s">
        <v>10</v>
      </c>
      <c r="E434" s="1" t="s">
        <v>8</v>
      </c>
      <c r="F434" s="1" t="s">
        <v>11</v>
      </c>
      <c r="G434" s="1" t="s">
        <v>8</v>
      </c>
      <c r="H434" s="1" t="s">
        <v>9</v>
      </c>
      <c r="I434" s="1">
        <f t="shared" si="10"/>
        <v>1</v>
      </c>
      <c r="J434" s="1">
        <f t="shared" si="11"/>
        <v>0</v>
      </c>
      <c r="K434" s="1">
        <v>0</v>
      </c>
    </row>
    <row r="435" spans="1:13" s="1" customFormat="1" x14ac:dyDescent="0.2">
      <c r="A435" s="1" t="s">
        <v>238</v>
      </c>
      <c r="D435" s="1" t="s">
        <v>10</v>
      </c>
      <c r="E435" s="1" t="s">
        <v>8</v>
      </c>
      <c r="F435" s="1" t="s">
        <v>11</v>
      </c>
      <c r="G435" s="1" t="s">
        <v>8</v>
      </c>
      <c r="H435" s="1" t="s">
        <v>9</v>
      </c>
      <c r="I435" s="1">
        <f t="shared" si="10"/>
        <v>1</v>
      </c>
      <c r="J435" s="1">
        <f t="shared" si="11"/>
        <v>0</v>
      </c>
      <c r="K435" s="1">
        <v>0</v>
      </c>
    </row>
    <row r="436" spans="1:13" s="1" customFormat="1" x14ac:dyDescent="0.2">
      <c r="A436" s="1" t="s">
        <v>244</v>
      </c>
      <c r="D436" s="1" t="s">
        <v>5</v>
      </c>
      <c r="E436" s="1" t="s">
        <v>8</v>
      </c>
      <c r="F436" s="1" t="s">
        <v>11</v>
      </c>
      <c r="G436" s="1" t="s">
        <v>8</v>
      </c>
      <c r="H436" s="1" t="s">
        <v>9</v>
      </c>
      <c r="I436" s="1">
        <f t="shared" si="10"/>
        <v>1</v>
      </c>
      <c r="J436" s="1">
        <f t="shared" si="11"/>
        <v>0</v>
      </c>
      <c r="K436" s="1">
        <v>0</v>
      </c>
    </row>
    <row r="437" spans="1:13" s="1" customFormat="1" x14ac:dyDescent="0.2">
      <c r="A437" s="1" t="s">
        <v>248</v>
      </c>
      <c r="D437" s="1" t="s">
        <v>5</v>
      </c>
      <c r="E437" s="1" t="s">
        <v>8</v>
      </c>
      <c r="F437" s="1" t="s">
        <v>11</v>
      </c>
      <c r="G437" s="1" t="s">
        <v>8</v>
      </c>
      <c r="H437" s="1" t="s">
        <v>9</v>
      </c>
      <c r="I437" s="1">
        <f t="shared" si="10"/>
        <v>1</v>
      </c>
      <c r="J437" s="1">
        <f t="shared" si="11"/>
        <v>0</v>
      </c>
      <c r="K437" s="1">
        <v>0</v>
      </c>
    </row>
    <row r="438" spans="1:13" s="1" customFormat="1" x14ac:dyDescent="0.2">
      <c r="A438" s="1" t="s">
        <v>250</v>
      </c>
      <c r="D438" s="1" t="s">
        <v>10</v>
      </c>
      <c r="E438" s="1" t="s">
        <v>8</v>
      </c>
      <c r="F438" s="1" t="s">
        <v>11</v>
      </c>
      <c r="G438" s="1" t="s">
        <v>8</v>
      </c>
      <c r="H438" s="1" t="s">
        <v>9</v>
      </c>
      <c r="I438" s="1">
        <f t="shared" si="10"/>
        <v>1</v>
      </c>
      <c r="J438" s="1">
        <f t="shared" si="11"/>
        <v>0</v>
      </c>
      <c r="K438" s="1">
        <v>0</v>
      </c>
    </row>
    <row r="439" spans="1:13" s="1" customFormat="1" x14ac:dyDescent="0.2">
      <c r="A439" s="1" t="s">
        <v>251</v>
      </c>
      <c r="D439" s="1" t="s">
        <v>5</v>
      </c>
      <c r="E439" s="1" t="s">
        <v>8</v>
      </c>
      <c r="F439" s="1" t="s">
        <v>11</v>
      </c>
      <c r="G439" s="1" t="s">
        <v>8</v>
      </c>
      <c r="H439" s="1" t="s">
        <v>9</v>
      </c>
      <c r="I439" s="1">
        <f t="shared" si="10"/>
        <v>1</v>
      </c>
      <c r="J439" s="1">
        <f t="shared" si="11"/>
        <v>0</v>
      </c>
      <c r="K439" s="1">
        <v>0</v>
      </c>
    </row>
    <row r="440" spans="1:13" s="1" customFormat="1" x14ac:dyDescent="0.2">
      <c r="A440" s="1" t="s">
        <v>252</v>
      </c>
      <c r="D440" s="1" t="s">
        <v>5</v>
      </c>
      <c r="E440" s="1" t="s">
        <v>8</v>
      </c>
      <c r="F440" s="1" t="s">
        <v>26</v>
      </c>
      <c r="G440" s="1" t="s">
        <v>8</v>
      </c>
      <c r="H440" s="1" t="s">
        <v>9</v>
      </c>
      <c r="I440" s="1">
        <f t="shared" si="10"/>
        <v>1</v>
      </c>
      <c r="J440" s="1">
        <f t="shared" si="11"/>
        <v>0</v>
      </c>
      <c r="K440" s="1">
        <v>0</v>
      </c>
    </row>
    <row r="441" spans="1:13" s="1" customFormat="1" x14ac:dyDescent="0.2">
      <c r="A441" s="1" t="s">
        <v>253</v>
      </c>
      <c r="D441" s="1" t="s">
        <v>10</v>
      </c>
      <c r="E441" s="1" t="s">
        <v>8</v>
      </c>
      <c r="F441" s="1" t="s">
        <v>11</v>
      </c>
      <c r="G441" s="1" t="s">
        <v>8</v>
      </c>
      <c r="H441" s="1" t="s">
        <v>9</v>
      </c>
      <c r="I441" s="1">
        <f t="shared" si="10"/>
        <v>1</v>
      </c>
      <c r="J441" s="1">
        <f t="shared" si="11"/>
        <v>0</v>
      </c>
      <c r="K441" s="1">
        <v>0</v>
      </c>
      <c r="M441" s="2"/>
    </row>
    <row r="442" spans="1:13" s="1" customFormat="1" x14ac:dyDescent="0.2">
      <c r="A442" s="1" t="s">
        <v>254</v>
      </c>
      <c r="D442" s="1" t="s">
        <v>5</v>
      </c>
      <c r="E442" s="1" t="s">
        <v>8</v>
      </c>
      <c r="F442" s="1" t="s">
        <v>11</v>
      </c>
      <c r="G442" s="1" t="s">
        <v>8</v>
      </c>
      <c r="H442" s="1" t="s">
        <v>9</v>
      </c>
      <c r="I442" s="1">
        <f t="shared" si="10"/>
        <v>1</v>
      </c>
      <c r="J442" s="1">
        <f t="shared" si="11"/>
        <v>0</v>
      </c>
      <c r="K442" s="1">
        <v>0</v>
      </c>
    </row>
    <row r="443" spans="1:13" s="1" customFormat="1" x14ac:dyDescent="0.2">
      <c r="A443" s="1" t="s">
        <v>257</v>
      </c>
      <c r="D443" s="1" t="s">
        <v>5</v>
      </c>
      <c r="E443" s="1" t="s">
        <v>8</v>
      </c>
      <c r="F443" s="1" t="s">
        <v>11</v>
      </c>
      <c r="G443" s="1" t="s">
        <v>8</v>
      </c>
      <c r="H443" s="1" t="s">
        <v>9</v>
      </c>
      <c r="I443" s="1">
        <f t="shared" si="10"/>
        <v>1</v>
      </c>
      <c r="J443" s="1">
        <f t="shared" si="11"/>
        <v>0</v>
      </c>
      <c r="K443" s="1">
        <v>0</v>
      </c>
    </row>
    <row r="444" spans="1:13" s="1" customFormat="1" x14ac:dyDescent="0.2">
      <c r="A444" s="1" t="s">
        <v>264</v>
      </c>
      <c r="D444" s="1" t="s">
        <v>5</v>
      </c>
      <c r="E444" s="1" t="s">
        <v>8</v>
      </c>
      <c r="F444" s="1" t="s">
        <v>11</v>
      </c>
      <c r="G444" s="1" t="s">
        <v>8</v>
      </c>
      <c r="H444" s="1" t="s">
        <v>9</v>
      </c>
      <c r="I444" s="1">
        <f t="shared" si="10"/>
        <v>1</v>
      </c>
      <c r="J444" s="1">
        <f t="shared" si="11"/>
        <v>0</v>
      </c>
      <c r="K444" s="1">
        <v>0</v>
      </c>
    </row>
    <row r="445" spans="1:13" s="1" customFormat="1" x14ac:dyDescent="0.2">
      <c r="A445" s="1" t="s">
        <v>265</v>
      </c>
      <c r="D445" s="1" t="s">
        <v>10</v>
      </c>
      <c r="E445" s="1" t="s">
        <v>8</v>
      </c>
      <c r="F445" s="1" t="s">
        <v>11</v>
      </c>
      <c r="G445" s="1" t="s">
        <v>8</v>
      </c>
      <c r="H445" s="1" t="s">
        <v>9</v>
      </c>
      <c r="I445" s="1">
        <f t="shared" si="10"/>
        <v>1</v>
      </c>
      <c r="J445" s="1">
        <f t="shared" si="11"/>
        <v>0</v>
      </c>
      <c r="K445" s="1">
        <v>0</v>
      </c>
      <c r="L445" s="2"/>
    </row>
    <row r="446" spans="1:13" s="1" customFormat="1" x14ac:dyDescent="0.2">
      <c r="A446" s="1" t="s">
        <v>267</v>
      </c>
      <c r="D446" s="1" t="s">
        <v>10</v>
      </c>
      <c r="E446" s="1" t="s">
        <v>8</v>
      </c>
      <c r="F446" s="1" t="s">
        <v>266</v>
      </c>
      <c r="G446" s="1" t="s">
        <v>8</v>
      </c>
      <c r="H446" s="1" t="s">
        <v>9</v>
      </c>
      <c r="I446" s="1">
        <f t="shared" si="10"/>
        <v>1</v>
      </c>
      <c r="J446" s="1">
        <f t="shared" si="11"/>
        <v>0</v>
      </c>
      <c r="K446" s="1">
        <v>0</v>
      </c>
    </row>
    <row r="447" spans="1:13" s="1" customFormat="1" x14ac:dyDescent="0.2">
      <c r="A447" s="1" t="s">
        <v>268</v>
      </c>
      <c r="D447" s="1" t="s">
        <v>10</v>
      </c>
      <c r="E447" s="1" t="s">
        <v>8</v>
      </c>
      <c r="F447" s="1" t="s">
        <v>11</v>
      </c>
      <c r="G447" s="1" t="s">
        <v>8</v>
      </c>
      <c r="H447" s="1" t="s">
        <v>9</v>
      </c>
      <c r="I447" s="1">
        <f t="shared" si="10"/>
        <v>1</v>
      </c>
      <c r="J447" s="1">
        <f t="shared" si="11"/>
        <v>0</v>
      </c>
      <c r="K447" s="1">
        <v>0</v>
      </c>
      <c r="M447" s="2"/>
    </row>
    <row r="448" spans="1:13" s="1" customFormat="1" x14ac:dyDescent="0.2">
      <c r="A448" s="1" t="s">
        <v>269</v>
      </c>
      <c r="D448" s="1" t="s">
        <v>5</v>
      </c>
      <c r="E448" s="1" t="s">
        <v>8</v>
      </c>
      <c r="F448" s="1" t="s">
        <v>11</v>
      </c>
      <c r="G448" s="1" t="s">
        <v>8</v>
      </c>
      <c r="H448" s="1" t="s">
        <v>9</v>
      </c>
      <c r="I448" s="1">
        <f t="shared" si="10"/>
        <v>1</v>
      </c>
      <c r="J448" s="1">
        <f t="shared" si="11"/>
        <v>0</v>
      </c>
      <c r="K448" s="1">
        <v>0</v>
      </c>
    </row>
    <row r="449" spans="1:15" s="1" customFormat="1" x14ac:dyDescent="0.2">
      <c r="A449" s="1" t="s">
        <v>270</v>
      </c>
      <c r="D449" s="1" t="s">
        <v>10</v>
      </c>
      <c r="E449" s="1" t="s">
        <v>8</v>
      </c>
      <c r="F449" s="1" t="s">
        <v>11</v>
      </c>
      <c r="G449" s="1" t="s">
        <v>8</v>
      </c>
      <c r="H449" s="1" t="s">
        <v>9</v>
      </c>
      <c r="I449" s="1">
        <f t="shared" si="10"/>
        <v>1</v>
      </c>
      <c r="J449" s="1">
        <f t="shared" si="11"/>
        <v>0</v>
      </c>
      <c r="K449" s="1">
        <v>0</v>
      </c>
    </row>
    <row r="450" spans="1:15" s="1" customFormat="1" x14ac:dyDescent="0.2">
      <c r="A450" s="1" t="s">
        <v>271</v>
      </c>
      <c r="D450" s="1" t="s">
        <v>5</v>
      </c>
      <c r="E450" s="1" t="s">
        <v>8</v>
      </c>
      <c r="F450" s="1" t="s">
        <v>11</v>
      </c>
      <c r="G450" s="1" t="s">
        <v>8</v>
      </c>
      <c r="H450" s="1" t="s">
        <v>9</v>
      </c>
      <c r="I450" s="1">
        <f t="shared" si="10"/>
        <v>1</v>
      </c>
      <c r="J450" s="1">
        <f t="shared" si="11"/>
        <v>0</v>
      </c>
      <c r="K450" s="1">
        <v>0</v>
      </c>
    </row>
    <row r="451" spans="1:15" s="1" customFormat="1" x14ac:dyDescent="0.2">
      <c r="A451" s="1" t="s">
        <v>272</v>
      </c>
      <c r="D451" s="1" t="s">
        <v>10</v>
      </c>
      <c r="E451" s="1" t="s">
        <v>8</v>
      </c>
      <c r="F451" s="1" t="s">
        <v>11</v>
      </c>
      <c r="G451" s="1" t="s">
        <v>8</v>
      </c>
      <c r="H451" s="1" t="s">
        <v>9</v>
      </c>
      <c r="I451" s="1">
        <f t="shared" si="10"/>
        <v>1</v>
      </c>
      <c r="J451" s="1">
        <f t="shared" si="11"/>
        <v>0</v>
      </c>
      <c r="K451" s="1">
        <v>0</v>
      </c>
    </row>
    <row r="452" spans="1:15" s="1" customFormat="1" x14ac:dyDescent="0.2">
      <c r="A452" s="1" t="s">
        <v>274</v>
      </c>
      <c r="D452" s="1" t="s">
        <v>5</v>
      </c>
      <c r="E452" s="1" t="s">
        <v>8</v>
      </c>
      <c r="F452" s="1" t="s">
        <v>11</v>
      </c>
      <c r="G452" s="1" t="s">
        <v>8</v>
      </c>
      <c r="H452" s="1" t="s">
        <v>9</v>
      </c>
      <c r="I452" s="1">
        <f t="shared" si="10"/>
        <v>1</v>
      </c>
      <c r="J452" s="1">
        <f t="shared" si="11"/>
        <v>0</v>
      </c>
      <c r="K452" s="1">
        <v>0</v>
      </c>
    </row>
    <row r="453" spans="1:15" s="1" customFormat="1" x14ac:dyDescent="0.2">
      <c r="A453" s="1" t="s">
        <v>275</v>
      </c>
      <c r="D453" s="1" t="s">
        <v>5</v>
      </c>
      <c r="E453" s="1" t="s">
        <v>8</v>
      </c>
      <c r="F453" s="1" t="s">
        <v>11</v>
      </c>
      <c r="G453" s="1" t="s">
        <v>8</v>
      </c>
      <c r="H453" s="1" t="s">
        <v>9</v>
      </c>
      <c r="I453" s="1">
        <f t="shared" ref="I453:I516" si="12">COUNTIF(H453,"Ineligible.")+COUNTIF(H453,"Patient approached by conflicting study.")</f>
        <v>1</v>
      </c>
      <c r="J453" s="1">
        <f t="shared" si="11"/>
        <v>0</v>
      </c>
      <c r="K453" s="1">
        <v>0</v>
      </c>
    </row>
    <row r="454" spans="1:15" s="1" customFormat="1" x14ac:dyDescent="0.2">
      <c r="A454" s="1" t="s">
        <v>279</v>
      </c>
      <c r="D454" s="1" t="s">
        <v>10</v>
      </c>
      <c r="E454" s="1" t="s">
        <v>0</v>
      </c>
      <c r="F454" s="1" t="s">
        <v>26</v>
      </c>
      <c r="G454" s="1" t="s">
        <v>8</v>
      </c>
      <c r="H454" s="1" t="s">
        <v>9</v>
      </c>
      <c r="I454" s="1">
        <f t="shared" si="12"/>
        <v>1</v>
      </c>
      <c r="J454" s="1">
        <f t="shared" si="11"/>
        <v>0</v>
      </c>
      <c r="K454" s="1">
        <v>0</v>
      </c>
    </row>
    <row r="455" spans="1:15" s="1" customFormat="1" x14ac:dyDescent="0.2">
      <c r="A455" s="1" t="s">
        <v>289</v>
      </c>
      <c r="D455" s="1" t="s">
        <v>5</v>
      </c>
      <c r="E455" s="1" t="s">
        <v>8</v>
      </c>
      <c r="F455" s="1" t="s">
        <v>11</v>
      </c>
      <c r="G455" s="1" t="s">
        <v>8</v>
      </c>
      <c r="H455" s="1" t="s">
        <v>9</v>
      </c>
      <c r="I455" s="1">
        <f t="shared" si="12"/>
        <v>1</v>
      </c>
      <c r="J455" s="1">
        <f t="shared" si="11"/>
        <v>0</v>
      </c>
      <c r="K455" s="1">
        <v>0</v>
      </c>
    </row>
    <row r="456" spans="1:15" s="1" customFormat="1" x14ac:dyDescent="0.2">
      <c r="A456" s="4" t="s">
        <v>293</v>
      </c>
      <c r="B456" s="4"/>
      <c r="C456" s="4"/>
      <c r="D456" s="4" t="s">
        <v>10</v>
      </c>
      <c r="E456" s="4" t="s">
        <v>8</v>
      </c>
      <c r="F456" s="4" t="s">
        <v>11</v>
      </c>
      <c r="G456" s="4" t="s">
        <v>8</v>
      </c>
      <c r="H456" s="4" t="s">
        <v>9</v>
      </c>
      <c r="I456" s="1">
        <f t="shared" si="12"/>
        <v>1</v>
      </c>
      <c r="J456" s="1">
        <f t="shared" si="11"/>
        <v>0</v>
      </c>
      <c r="K456" s="1">
        <v>0</v>
      </c>
      <c r="L456" s="4"/>
    </row>
    <row r="457" spans="1:15" s="1" customFormat="1" x14ac:dyDescent="0.2">
      <c r="A457" s="4" t="s">
        <v>294</v>
      </c>
      <c r="B457" s="4"/>
      <c r="C457" s="4"/>
      <c r="D457" s="4" t="s">
        <v>10</v>
      </c>
      <c r="E457" s="4" t="s">
        <v>8</v>
      </c>
      <c r="F457" s="4" t="s">
        <v>11</v>
      </c>
      <c r="G457" s="4" t="s">
        <v>8</v>
      </c>
      <c r="H457" s="4" t="s">
        <v>9</v>
      </c>
      <c r="I457" s="1">
        <f t="shared" si="12"/>
        <v>1</v>
      </c>
      <c r="J457" s="1">
        <f t="shared" si="11"/>
        <v>0</v>
      </c>
      <c r="K457" s="1">
        <v>0</v>
      </c>
      <c r="L457" s="4"/>
    </row>
    <row r="458" spans="1:15" s="1" customFormat="1" x14ac:dyDescent="0.2">
      <c r="A458" s="1" t="s">
        <v>298</v>
      </c>
      <c r="D458" s="1" t="s">
        <v>0</v>
      </c>
      <c r="E458" s="1" t="s">
        <v>0</v>
      </c>
      <c r="F458" s="1" t="s">
        <v>0</v>
      </c>
      <c r="G458" s="1" t="s">
        <v>8</v>
      </c>
      <c r="H458" s="1" t="s">
        <v>9</v>
      </c>
      <c r="I458" s="1">
        <f t="shared" si="12"/>
        <v>1</v>
      </c>
      <c r="J458" s="1">
        <f t="shared" si="11"/>
        <v>0</v>
      </c>
      <c r="K458" s="1">
        <v>0</v>
      </c>
    </row>
    <row r="459" spans="1:15" s="1" customFormat="1" x14ac:dyDescent="0.2">
      <c r="A459" s="1" t="s">
        <v>302</v>
      </c>
      <c r="D459" s="1" t="s">
        <v>10</v>
      </c>
      <c r="E459" s="1" t="s">
        <v>8</v>
      </c>
      <c r="F459" s="1" t="s">
        <v>11</v>
      </c>
      <c r="G459" s="1" t="s">
        <v>8</v>
      </c>
      <c r="H459" s="1" t="s">
        <v>9</v>
      </c>
      <c r="I459" s="1">
        <f t="shared" si="12"/>
        <v>1</v>
      </c>
      <c r="J459" s="1">
        <f t="shared" si="11"/>
        <v>0</v>
      </c>
      <c r="K459" s="1">
        <v>0</v>
      </c>
    </row>
    <row r="460" spans="1:15" s="1" customFormat="1" x14ac:dyDescent="0.2">
      <c r="A460" s="1" t="s">
        <v>304</v>
      </c>
      <c r="D460" s="1" t="s">
        <v>10</v>
      </c>
      <c r="E460" s="1" t="s">
        <v>8</v>
      </c>
      <c r="F460" s="1" t="s">
        <v>11</v>
      </c>
      <c r="G460" s="1" t="s">
        <v>8</v>
      </c>
      <c r="H460" s="1" t="s">
        <v>9</v>
      </c>
      <c r="I460" s="1">
        <f t="shared" si="12"/>
        <v>1</v>
      </c>
      <c r="J460" s="1">
        <f t="shared" ref="J460:J523" si="13">COUNTIF(H460,"Patient declined study participation")+COUNTIF(H460,"Patient declined study discussion")</f>
        <v>0</v>
      </c>
      <c r="K460" s="1">
        <v>0</v>
      </c>
      <c r="M460" s="4"/>
      <c r="N460" s="4"/>
      <c r="O460" s="4"/>
    </row>
    <row r="461" spans="1:15" s="1" customFormat="1" x14ac:dyDescent="0.2">
      <c r="A461" s="1" t="s">
        <v>307</v>
      </c>
      <c r="D461" s="1" t="s">
        <v>10</v>
      </c>
      <c r="E461" s="1" t="s">
        <v>8</v>
      </c>
      <c r="F461" s="1" t="s">
        <v>11</v>
      </c>
      <c r="G461" s="1" t="s">
        <v>8</v>
      </c>
      <c r="H461" s="1" t="s">
        <v>9</v>
      </c>
      <c r="I461" s="1">
        <f t="shared" si="12"/>
        <v>1</v>
      </c>
      <c r="J461" s="1">
        <f t="shared" si="13"/>
        <v>0</v>
      </c>
      <c r="K461" s="1">
        <v>0</v>
      </c>
    </row>
    <row r="462" spans="1:15" s="1" customFormat="1" x14ac:dyDescent="0.2">
      <c r="A462" s="1" t="s">
        <v>308</v>
      </c>
      <c r="D462" s="1" t="s">
        <v>10</v>
      </c>
      <c r="E462" s="1" t="s">
        <v>0</v>
      </c>
      <c r="F462" s="1" t="s">
        <v>0</v>
      </c>
      <c r="G462" s="1" t="s">
        <v>8</v>
      </c>
      <c r="H462" s="1" t="s">
        <v>9</v>
      </c>
      <c r="I462" s="1">
        <f t="shared" si="12"/>
        <v>1</v>
      </c>
      <c r="J462" s="1">
        <f t="shared" si="13"/>
        <v>0</v>
      </c>
      <c r="K462" s="1">
        <v>0</v>
      </c>
      <c r="M462" s="2"/>
    </row>
    <row r="463" spans="1:15" s="1" customFormat="1" x14ac:dyDescent="0.2">
      <c r="A463" s="1" t="s">
        <v>309</v>
      </c>
      <c r="D463" s="1" t="s">
        <v>5</v>
      </c>
      <c r="E463" s="1" t="s">
        <v>8</v>
      </c>
      <c r="F463" s="1" t="s">
        <v>11</v>
      </c>
      <c r="G463" s="1" t="s">
        <v>8</v>
      </c>
      <c r="H463" s="1" t="s">
        <v>9</v>
      </c>
      <c r="I463" s="1">
        <f t="shared" si="12"/>
        <v>1</v>
      </c>
      <c r="J463" s="1">
        <f t="shared" si="13"/>
        <v>0</v>
      </c>
      <c r="K463" s="1">
        <v>0</v>
      </c>
    </row>
    <row r="464" spans="1:15" s="1" customFormat="1" x14ac:dyDescent="0.2">
      <c r="A464" s="1" t="s">
        <v>310</v>
      </c>
      <c r="D464" s="1" t="s">
        <v>5</v>
      </c>
      <c r="E464" s="1" t="s">
        <v>3</v>
      </c>
      <c r="F464" s="1" t="s">
        <v>44</v>
      </c>
      <c r="G464" s="1" t="s">
        <v>8</v>
      </c>
      <c r="H464" s="1" t="s">
        <v>9</v>
      </c>
      <c r="I464" s="1">
        <f t="shared" si="12"/>
        <v>1</v>
      </c>
      <c r="J464" s="1">
        <f t="shared" si="13"/>
        <v>0</v>
      </c>
      <c r="K464" s="1">
        <v>0</v>
      </c>
      <c r="M464" s="2"/>
    </row>
    <row r="465" spans="1:15" s="1" customFormat="1" x14ac:dyDescent="0.2">
      <c r="A465" s="1" t="s">
        <v>313</v>
      </c>
      <c r="D465" s="1" t="s">
        <v>5</v>
      </c>
      <c r="E465" s="1" t="s">
        <v>8</v>
      </c>
      <c r="F465" s="1" t="s">
        <v>11</v>
      </c>
      <c r="G465" s="1" t="s">
        <v>8</v>
      </c>
      <c r="H465" s="1" t="s">
        <v>9</v>
      </c>
      <c r="I465" s="1">
        <f t="shared" si="12"/>
        <v>1</v>
      </c>
      <c r="J465" s="1">
        <f t="shared" si="13"/>
        <v>0</v>
      </c>
      <c r="K465" s="1">
        <v>0</v>
      </c>
    </row>
    <row r="466" spans="1:15" s="1" customFormat="1" x14ac:dyDescent="0.2">
      <c r="A466" s="1" t="s">
        <v>314</v>
      </c>
      <c r="D466" s="1" t="s">
        <v>5</v>
      </c>
      <c r="E466" s="1" t="s">
        <v>8</v>
      </c>
      <c r="F466" s="1" t="s">
        <v>11</v>
      </c>
      <c r="G466" s="1" t="s">
        <v>8</v>
      </c>
      <c r="H466" s="1" t="s">
        <v>9</v>
      </c>
      <c r="I466" s="1">
        <f t="shared" si="12"/>
        <v>1</v>
      </c>
      <c r="J466" s="1">
        <f t="shared" si="13"/>
        <v>0</v>
      </c>
      <c r="K466" s="1">
        <v>0</v>
      </c>
    </row>
    <row r="467" spans="1:15" s="1" customFormat="1" x14ac:dyDescent="0.2">
      <c r="A467" s="1" t="s">
        <v>317</v>
      </c>
      <c r="D467" s="1" t="s">
        <v>5</v>
      </c>
      <c r="E467" s="1" t="s">
        <v>8</v>
      </c>
      <c r="F467" s="1" t="s">
        <v>11</v>
      </c>
      <c r="G467" s="1" t="s">
        <v>8</v>
      </c>
      <c r="H467" s="1" t="s">
        <v>9</v>
      </c>
      <c r="I467" s="1">
        <f t="shared" si="12"/>
        <v>1</v>
      </c>
      <c r="J467" s="1">
        <f t="shared" si="13"/>
        <v>0</v>
      </c>
      <c r="K467" s="1">
        <v>0</v>
      </c>
    </row>
    <row r="468" spans="1:15" s="1" customFormat="1" x14ac:dyDescent="0.2">
      <c r="A468" s="1" t="s">
        <v>320</v>
      </c>
      <c r="D468" s="1" t="s">
        <v>10</v>
      </c>
      <c r="E468" s="1" t="s">
        <v>8</v>
      </c>
      <c r="F468" s="1" t="s">
        <v>11</v>
      </c>
      <c r="G468" s="1" t="s">
        <v>8</v>
      </c>
      <c r="H468" s="1" t="s">
        <v>9</v>
      </c>
      <c r="I468" s="1">
        <f t="shared" si="12"/>
        <v>1</v>
      </c>
      <c r="J468" s="1">
        <f t="shared" si="13"/>
        <v>0</v>
      </c>
      <c r="K468" s="1">
        <v>0</v>
      </c>
    </row>
    <row r="469" spans="1:15" s="1" customFormat="1" x14ac:dyDescent="0.2">
      <c r="A469" s="1" t="s">
        <v>321</v>
      </c>
      <c r="D469" s="1" t="s">
        <v>10</v>
      </c>
      <c r="E469" s="1" t="s">
        <v>8</v>
      </c>
      <c r="F469" s="1" t="s">
        <v>11</v>
      </c>
      <c r="G469" s="1" t="s">
        <v>8</v>
      </c>
      <c r="H469" s="1" t="s">
        <v>9</v>
      </c>
      <c r="I469" s="1">
        <f t="shared" si="12"/>
        <v>1</v>
      </c>
      <c r="J469" s="1">
        <f t="shared" si="13"/>
        <v>0</v>
      </c>
      <c r="K469" s="1">
        <v>0</v>
      </c>
    </row>
    <row r="470" spans="1:15" s="1" customFormat="1" x14ac:dyDescent="0.2">
      <c r="A470" s="1" t="s">
        <v>325</v>
      </c>
      <c r="D470" s="1" t="s">
        <v>10</v>
      </c>
      <c r="E470" s="1" t="s">
        <v>8</v>
      </c>
      <c r="F470" s="1" t="s">
        <v>11</v>
      </c>
      <c r="G470" s="1" t="s">
        <v>8</v>
      </c>
      <c r="H470" s="1" t="s">
        <v>9</v>
      </c>
      <c r="I470" s="1">
        <f t="shared" si="12"/>
        <v>1</v>
      </c>
      <c r="J470" s="1">
        <f t="shared" si="13"/>
        <v>0</v>
      </c>
      <c r="K470" s="1">
        <v>0</v>
      </c>
    </row>
    <row r="471" spans="1:15" s="1" customFormat="1" x14ac:dyDescent="0.2">
      <c r="A471" s="1" t="s">
        <v>326</v>
      </c>
      <c r="D471" s="1" t="s">
        <v>5</v>
      </c>
      <c r="E471" s="1" t="s">
        <v>3</v>
      </c>
      <c r="F471" s="1" t="s">
        <v>11</v>
      </c>
      <c r="G471" s="1" t="s">
        <v>8</v>
      </c>
      <c r="H471" s="1" t="s">
        <v>9</v>
      </c>
      <c r="I471" s="1">
        <f t="shared" si="12"/>
        <v>1</v>
      </c>
      <c r="J471" s="1">
        <f t="shared" si="13"/>
        <v>0</v>
      </c>
      <c r="K471" s="1">
        <v>0</v>
      </c>
    </row>
    <row r="472" spans="1:15" s="4" customFormat="1" x14ac:dyDescent="0.2">
      <c r="A472" s="1" t="s">
        <v>327</v>
      </c>
      <c r="B472" s="1"/>
      <c r="C472" s="1"/>
      <c r="D472" s="1" t="s">
        <v>10</v>
      </c>
      <c r="E472" s="1" t="s">
        <v>8</v>
      </c>
      <c r="F472" s="1" t="s">
        <v>11</v>
      </c>
      <c r="G472" s="1" t="s">
        <v>8</v>
      </c>
      <c r="H472" s="1" t="s">
        <v>9</v>
      </c>
      <c r="I472" s="1">
        <f t="shared" si="12"/>
        <v>1</v>
      </c>
      <c r="J472" s="1">
        <f t="shared" si="13"/>
        <v>0</v>
      </c>
      <c r="K472" s="1">
        <v>0</v>
      </c>
      <c r="L472" s="1"/>
      <c r="M472" s="1"/>
      <c r="N472" s="1"/>
      <c r="O472" s="1"/>
    </row>
    <row r="473" spans="1:15" s="1" customFormat="1" x14ac:dyDescent="0.2">
      <c r="A473" s="1" t="s">
        <v>329</v>
      </c>
      <c r="D473" s="1" t="s">
        <v>5</v>
      </c>
      <c r="E473" s="1" t="s">
        <v>8</v>
      </c>
      <c r="F473" s="1" t="s">
        <v>11</v>
      </c>
      <c r="G473" s="1" t="s">
        <v>8</v>
      </c>
      <c r="H473" s="1" t="s">
        <v>9</v>
      </c>
      <c r="I473" s="1">
        <f t="shared" si="12"/>
        <v>1</v>
      </c>
      <c r="J473" s="1">
        <f t="shared" si="13"/>
        <v>0</v>
      </c>
      <c r="K473" s="1">
        <v>0</v>
      </c>
    </row>
    <row r="474" spans="1:15" s="1" customFormat="1" x14ac:dyDescent="0.2">
      <c r="A474" s="1" t="s">
        <v>330</v>
      </c>
      <c r="D474" s="1" t="s">
        <v>5</v>
      </c>
      <c r="E474" s="1" t="s">
        <v>8</v>
      </c>
      <c r="F474" s="1" t="s">
        <v>11</v>
      </c>
      <c r="G474" s="1" t="s">
        <v>8</v>
      </c>
      <c r="H474" s="1" t="s">
        <v>9</v>
      </c>
      <c r="I474" s="1">
        <f t="shared" si="12"/>
        <v>1</v>
      </c>
      <c r="J474" s="1">
        <f t="shared" si="13"/>
        <v>0</v>
      </c>
      <c r="K474" s="1">
        <v>0</v>
      </c>
    </row>
    <row r="475" spans="1:15" s="1" customFormat="1" x14ac:dyDescent="0.2">
      <c r="A475" s="1" t="s">
        <v>331</v>
      </c>
      <c r="D475" s="1" t="s">
        <v>10</v>
      </c>
      <c r="E475" s="1" t="s">
        <v>8</v>
      </c>
      <c r="F475" s="1" t="s">
        <v>11</v>
      </c>
      <c r="G475" s="1" t="s">
        <v>8</v>
      </c>
      <c r="H475" s="1" t="s">
        <v>9</v>
      </c>
      <c r="I475" s="1">
        <f t="shared" si="12"/>
        <v>1</v>
      </c>
      <c r="J475" s="1">
        <f t="shared" si="13"/>
        <v>0</v>
      </c>
      <c r="K475" s="1">
        <v>0</v>
      </c>
    </row>
    <row r="476" spans="1:15" s="1" customFormat="1" x14ac:dyDescent="0.2">
      <c r="A476" s="1" t="s">
        <v>337</v>
      </c>
      <c r="D476" s="1" t="s">
        <v>5</v>
      </c>
      <c r="E476" s="1" t="s">
        <v>8</v>
      </c>
      <c r="F476" s="1" t="s">
        <v>11</v>
      </c>
      <c r="G476" s="1" t="s">
        <v>8</v>
      </c>
      <c r="H476" s="1" t="s">
        <v>9</v>
      </c>
      <c r="I476" s="1">
        <f t="shared" si="12"/>
        <v>1</v>
      </c>
      <c r="J476" s="1">
        <f t="shared" si="13"/>
        <v>0</v>
      </c>
      <c r="K476" s="1">
        <v>0</v>
      </c>
    </row>
    <row r="477" spans="1:15" s="1" customFormat="1" x14ac:dyDescent="0.2">
      <c r="A477" s="1" t="s">
        <v>338</v>
      </c>
      <c r="D477" s="1" t="s">
        <v>5</v>
      </c>
      <c r="E477" s="1" t="s">
        <v>8</v>
      </c>
      <c r="F477" s="1" t="s">
        <v>11</v>
      </c>
      <c r="G477" s="1" t="s">
        <v>8</v>
      </c>
      <c r="H477" s="1" t="s">
        <v>9</v>
      </c>
      <c r="I477" s="1">
        <f t="shared" si="12"/>
        <v>1</v>
      </c>
      <c r="J477" s="1">
        <f t="shared" si="13"/>
        <v>0</v>
      </c>
      <c r="K477" s="1">
        <v>0</v>
      </c>
    </row>
    <row r="478" spans="1:15" s="1" customFormat="1" x14ac:dyDescent="0.2">
      <c r="A478" s="1" t="s">
        <v>340</v>
      </c>
      <c r="D478" s="1" t="s">
        <v>5</v>
      </c>
      <c r="E478" s="1" t="s">
        <v>8</v>
      </c>
      <c r="F478" s="1" t="s">
        <v>11</v>
      </c>
      <c r="G478" s="1" t="s">
        <v>8</v>
      </c>
      <c r="H478" s="1" t="s">
        <v>9</v>
      </c>
      <c r="I478" s="1">
        <f t="shared" si="12"/>
        <v>1</v>
      </c>
      <c r="J478" s="1">
        <f t="shared" si="13"/>
        <v>0</v>
      </c>
      <c r="K478" s="1">
        <v>0</v>
      </c>
      <c r="M478" s="2"/>
    </row>
    <row r="479" spans="1:15" s="1" customFormat="1" x14ac:dyDescent="0.2">
      <c r="A479" s="1" t="s">
        <v>341</v>
      </c>
      <c r="D479" s="1" t="s">
        <v>10</v>
      </c>
      <c r="E479" s="1" t="s">
        <v>8</v>
      </c>
      <c r="F479" s="1" t="s">
        <v>26</v>
      </c>
      <c r="G479" s="1" t="s">
        <v>8</v>
      </c>
      <c r="H479" s="1" t="s">
        <v>9</v>
      </c>
      <c r="I479" s="1">
        <f t="shared" si="12"/>
        <v>1</v>
      </c>
      <c r="J479" s="1">
        <f t="shared" si="13"/>
        <v>0</v>
      </c>
      <c r="K479" s="1">
        <v>0</v>
      </c>
    </row>
    <row r="480" spans="1:15" s="1" customFormat="1" x14ac:dyDescent="0.2">
      <c r="A480" s="1" t="s">
        <v>343</v>
      </c>
      <c r="D480" s="1" t="s">
        <v>10</v>
      </c>
      <c r="E480" s="1" t="s">
        <v>8</v>
      </c>
      <c r="F480" s="1" t="s">
        <v>11</v>
      </c>
      <c r="G480" s="1" t="s">
        <v>8</v>
      </c>
      <c r="H480" s="1" t="s">
        <v>9</v>
      </c>
      <c r="I480" s="1">
        <f t="shared" si="12"/>
        <v>1</v>
      </c>
      <c r="J480" s="1">
        <f t="shared" si="13"/>
        <v>0</v>
      </c>
      <c r="K480" s="1">
        <v>0</v>
      </c>
    </row>
    <row r="481" spans="1:15" s="1" customFormat="1" x14ac:dyDescent="0.2">
      <c r="A481" s="1" t="s">
        <v>346</v>
      </c>
      <c r="D481" s="1" t="s">
        <v>5</v>
      </c>
      <c r="E481" s="1" t="s">
        <v>3</v>
      </c>
      <c r="F481" s="1" t="s">
        <v>44</v>
      </c>
      <c r="G481" s="1" t="s">
        <v>8</v>
      </c>
      <c r="H481" s="1" t="s">
        <v>9</v>
      </c>
      <c r="I481" s="1">
        <f t="shared" si="12"/>
        <v>1</v>
      </c>
      <c r="J481" s="1">
        <f t="shared" si="13"/>
        <v>0</v>
      </c>
      <c r="K481" s="1">
        <v>0</v>
      </c>
    </row>
    <row r="482" spans="1:15" s="1" customFormat="1" x14ac:dyDescent="0.2">
      <c r="A482" s="1" t="s">
        <v>349</v>
      </c>
      <c r="D482" s="1" t="s">
        <v>10</v>
      </c>
      <c r="E482" s="1" t="s">
        <v>8</v>
      </c>
      <c r="F482" s="1" t="s">
        <v>11</v>
      </c>
      <c r="G482" s="1" t="s">
        <v>8</v>
      </c>
      <c r="H482" s="1" t="s">
        <v>9</v>
      </c>
      <c r="I482" s="1">
        <f t="shared" si="12"/>
        <v>1</v>
      </c>
      <c r="J482" s="1">
        <f t="shared" si="13"/>
        <v>0</v>
      </c>
      <c r="K482" s="1">
        <v>0</v>
      </c>
    </row>
    <row r="483" spans="1:15" s="1" customFormat="1" x14ac:dyDescent="0.2">
      <c r="A483" s="1" t="s">
        <v>351</v>
      </c>
      <c r="D483" s="1" t="s">
        <v>10</v>
      </c>
      <c r="E483" s="1" t="s">
        <v>8</v>
      </c>
      <c r="F483" s="1" t="s">
        <v>11</v>
      </c>
      <c r="G483" s="1" t="s">
        <v>8</v>
      </c>
      <c r="H483" s="1" t="s">
        <v>9</v>
      </c>
      <c r="I483" s="1">
        <f t="shared" si="12"/>
        <v>1</v>
      </c>
      <c r="J483" s="1">
        <f t="shared" si="13"/>
        <v>0</v>
      </c>
      <c r="K483" s="1">
        <v>0</v>
      </c>
      <c r="M483" s="2"/>
    </row>
    <row r="484" spans="1:15" s="1" customFormat="1" x14ac:dyDescent="0.2">
      <c r="A484" s="1" t="s">
        <v>352</v>
      </c>
      <c r="D484" s="1" t="s">
        <v>10</v>
      </c>
      <c r="E484" s="1" t="s">
        <v>8</v>
      </c>
      <c r="F484" s="1" t="s">
        <v>11</v>
      </c>
      <c r="G484" s="1" t="s">
        <v>8</v>
      </c>
      <c r="H484" s="1" t="s">
        <v>9</v>
      </c>
      <c r="I484" s="1">
        <f t="shared" si="12"/>
        <v>1</v>
      </c>
      <c r="J484" s="1">
        <f t="shared" si="13"/>
        <v>0</v>
      </c>
      <c r="K484" s="1">
        <v>0</v>
      </c>
      <c r="M484" s="2"/>
    </row>
    <row r="485" spans="1:15" s="1" customFormat="1" x14ac:dyDescent="0.2">
      <c r="A485" s="1" t="s">
        <v>353</v>
      </c>
      <c r="D485" s="1" t="s">
        <v>5</v>
      </c>
      <c r="E485" s="1" t="s">
        <v>8</v>
      </c>
      <c r="F485" s="1" t="s">
        <v>11</v>
      </c>
      <c r="G485" s="1" t="s">
        <v>8</v>
      </c>
      <c r="H485" s="1" t="s">
        <v>9</v>
      </c>
      <c r="I485" s="1">
        <f t="shared" si="12"/>
        <v>1</v>
      </c>
      <c r="J485" s="1">
        <f t="shared" si="13"/>
        <v>0</v>
      </c>
      <c r="K485" s="1">
        <v>0</v>
      </c>
    </row>
    <row r="486" spans="1:15" s="1" customFormat="1" x14ac:dyDescent="0.2">
      <c r="A486" s="1" t="s">
        <v>354</v>
      </c>
      <c r="D486" s="1" t="s">
        <v>10</v>
      </c>
      <c r="E486" s="1" t="s">
        <v>8</v>
      </c>
      <c r="F486" s="1" t="s">
        <v>11</v>
      </c>
      <c r="G486" s="1" t="s">
        <v>8</v>
      </c>
      <c r="H486" s="1" t="s">
        <v>9</v>
      </c>
      <c r="I486" s="1">
        <f t="shared" si="12"/>
        <v>1</v>
      </c>
      <c r="J486" s="1">
        <f t="shared" si="13"/>
        <v>0</v>
      </c>
      <c r="K486" s="1">
        <v>0</v>
      </c>
    </row>
    <row r="487" spans="1:15" s="1" customFormat="1" x14ac:dyDescent="0.2">
      <c r="A487" s="1" t="s">
        <v>355</v>
      </c>
      <c r="D487" s="1" t="s">
        <v>5</v>
      </c>
      <c r="E487" s="1" t="s">
        <v>8</v>
      </c>
      <c r="F487" s="1" t="s">
        <v>11</v>
      </c>
      <c r="G487" s="1" t="s">
        <v>8</v>
      </c>
      <c r="H487" s="1" t="s">
        <v>9</v>
      </c>
      <c r="I487" s="1">
        <f t="shared" si="12"/>
        <v>1</v>
      </c>
      <c r="J487" s="1">
        <f t="shared" si="13"/>
        <v>0</v>
      </c>
      <c r="K487" s="1">
        <v>0</v>
      </c>
      <c r="M487" s="2"/>
    </row>
    <row r="488" spans="1:15" s="1" customFormat="1" x14ac:dyDescent="0.2">
      <c r="A488" s="1" t="s">
        <v>356</v>
      </c>
      <c r="D488" s="1" t="s">
        <v>10</v>
      </c>
      <c r="E488" s="1" t="s">
        <v>8</v>
      </c>
      <c r="F488" s="1" t="s">
        <v>11</v>
      </c>
      <c r="G488" s="1" t="s">
        <v>8</v>
      </c>
      <c r="H488" s="1" t="s">
        <v>9</v>
      </c>
      <c r="I488" s="1">
        <f t="shared" si="12"/>
        <v>1</v>
      </c>
      <c r="J488" s="1">
        <f t="shared" si="13"/>
        <v>0</v>
      </c>
      <c r="K488" s="1">
        <v>0</v>
      </c>
      <c r="M488" s="2"/>
    </row>
    <row r="489" spans="1:15" s="1" customFormat="1" x14ac:dyDescent="0.2">
      <c r="A489" s="1" t="s">
        <v>357</v>
      </c>
      <c r="D489" s="1" t="s">
        <v>5</v>
      </c>
      <c r="E489" s="1" t="s">
        <v>8</v>
      </c>
      <c r="F489" s="1" t="s">
        <v>11</v>
      </c>
      <c r="G489" s="1" t="s">
        <v>8</v>
      </c>
      <c r="H489" s="1" t="s">
        <v>9</v>
      </c>
      <c r="I489" s="1">
        <f t="shared" si="12"/>
        <v>1</v>
      </c>
      <c r="J489" s="1">
        <f t="shared" si="13"/>
        <v>0</v>
      </c>
      <c r="K489" s="1">
        <v>0</v>
      </c>
    </row>
    <row r="490" spans="1:15" s="1" customFormat="1" x14ac:dyDescent="0.2">
      <c r="A490" s="1" t="s">
        <v>358</v>
      </c>
      <c r="D490" s="1" t="s">
        <v>10</v>
      </c>
      <c r="E490" s="1" t="s">
        <v>8</v>
      </c>
      <c r="F490" s="1" t="s">
        <v>11</v>
      </c>
      <c r="G490" s="1" t="s">
        <v>8</v>
      </c>
      <c r="H490" s="1" t="s">
        <v>9</v>
      </c>
      <c r="I490" s="1">
        <f t="shared" si="12"/>
        <v>1</v>
      </c>
      <c r="J490" s="1">
        <f t="shared" si="13"/>
        <v>0</v>
      </c>
      <c r="K490" s="1">
        <v>0</v>
      </c>
    </row>
    <row r="491" spans="1:15" s="1" customFormat="1" x14ac:dyDescent="0.2">
      <c r="A491" s="1" t="s">
        <v>359</v>
      </c>
      <c r="D491" s="1" t="s">
        <v>5</v>
      </c>
      <c r="E491" s="1" t="s">
        <v>8</v>
      </c>
      <c r="F491" s="1" t="s">
        <v>11</v>
      </c>
      <c r="G491" s="1" t="s">
        <v>8</v>
      </c>
      <c r="H491" s="1" t="s">
        <v>9</v>
      </c>
      <c r="I491" s="1">
        <f t="shared" si="12"/>
        <v>1</v>
      </c>
      <c r="J491" s="1">
        <f t="shared" si="13"/>
        <v>0</v>
      </c>
      <c r="K491" s="1">
        <v>0</v>
      </c>
      <c r="M491" s="4"/>
      <c r="N491" s="4"/>
      <c r="O491" s="4"/>
    </row>
    <row r="492" spans="1:15" s="1" customFormat="1" x14ac:dyDescent="0.2">
      <c r="A492" s="1" t="s">
        <v>360</v>
      </c>
      <c r="D492" s="1" t="s">
        <v>5</v>
      </c>
      <c r="E492" s="1" t="s">
        <v>8</v>
      </c>
      <c r="F492" s="1" t="s">
        <v>11</v>
      </c>
      <c r="G492" s="1" t="s">
        <v>8</v>
      </c>
      <c r="H492" s="1" t="s">
        <v>9</v>
      </c>
      <c r="I492" s="1">
        <f t="shared" si="12"/>
        <v>1</v>
      </c>
      <c r="J492" s="1">
        <f t="shared" si="13"/>
        <v>0</v>
      </c>
      <c r="K492" s="1">
        <v>0</v>
      </c>
      <c r="M492" s="4"/>
      <c r="N492" s="4"/>
      <c r="O492" s="4"/>
    </row>
    <row r="493" spans="1:15" s="1" customFormat="1" x14ac:dyDescent="0.2">
      <c r="A493" s="1" t="s">
        <v>366</v>
      </c>
      <c r="D493" s="1" t="s">
        <v>5</v>
      </c>
      <c r="E493" s="1" t="s">
        <v>8</v>
      </c>
      <c r="F493" s="1" t="s">
        <v>11</v>
      </c>
      <c r="G493" s="1" t="s">
        <v>8</v>
      </c>
      <c r="H493" s="1" t="s">
        <v>9</v>
      </c>
      <c r="I493" s="1">
        <f t="shared" si="12"/>
        <v>1</v>
      </c>
      <c r="J493" s="1">
        <f t="shared" si="13"/>
        <v>0</v>
      </c>
      <c r="K493" s="1">
        <v>0</v>
      </c>
      <c r="M493" s="4"/>
      <c r="N493" s="4"/>
      <c r="O493" s="4"/>
    </row>
    <row r="494" spans="1:15" s="1" customFormat="1" x14ac:dyDescent="0.2">
      <c r="A494" s="1" t="s">
        <v>369</v>
      </c>
      <c r="D494" s="1" t="s">
        <v>10</v>
      </c>
      <c r="E494" s="1" t="s">
        <v>8</v>
      </c>
      <c r="F494" s="1" t="s">
        <v>26</v>
      </c>
      <c r="G494" s="1" t="s">
        <v>8</v>
      </c>
      <c r="H494" s="1" t="s">
        <v>9</v>
      </c>
      <c r="I494" s="1">
        <f t="shared" si="12"/>
        <v>1</v>
      </c>
      <c r="J494" s="1">
        <f t="shared" si="13"/>
        <v>0</v>
      </c>
      <c r="K494" s="1">
        <v>0</v>
      </c>
      <c r="M494" s="4"/>
      <c r="N494" s="4"/>
      <c r="O494" s="4"/>
    </row>
    <row r="495" spans="1:15" s="1" customFormat="1" x14ac:dyDescent="0.2">
      <c r="A495" s="1" t="s">
        <v>370</v>
      </c>
      <c r="D495" s="1" t="s">
        <v>10</v>
      </c>
      <c r="E495" s="1" t="s">
        <v>3</v>
      </c>
      <c r="F495" s="1" t="s">
        <v>44</v>
      </c>
      <c r="G495" s="1" t="s">
        <v>8</v>
      </c>
      <c r="H495" s="1" t="s">
        <v>9</v>
      </c>
      <c r="I495" s="1">
        <f t="shared" si="12"/>
        <v>1</v>
      </c>
      <c r="J495" s="1">
        <f t="shared" si="13"/>
        <v>0</v>
      </c>
      <c r="K495" s="1">
        <v>0</v>
      </c>
      <c r="M495" s="4"/>
      <c r="N495" s="4"/>
      <c r="O495" s="4"/>
    </row>
    <row r="496" spans="1:15" s="1" customFormat="1" x14ac:dyDescent="0.2">
      <c r="A496" s="1" t="s">
        <v>372</v>
      </c>
      <c r="D496" s="1" t="s">
        <v>10</v>
      </c>
      <c r="E496" s="1" t="s">
        <v>0</v>
      </c>
      <c r="F496" s="1" t="s">
        <v>11</v>
      </c>
      <c r="G496" s="1" t="s">
        <v>8</v>
      </c>
      <c r="H496" s="1" t="s">
        <v>9</v>
      </c>
      <c r="I496" s="1">
        <f t="shared" si="12"/>
        <v>1</v>
      </c>
      <c r="J496" s="1">
        <f t="shared" si="13"/>
        <v>0</v>
      </c>
      <c r="K496" s="1">
        <v>0</v>
      </c>
      <c r="M496" s="4"/>
      <c r="N496" s="4"/>
      <c r="O496" s="4"/>
    </row>
    <row r="497" spans="1:15" s="1" customFormat="1" x14ac:dyDescent="0.2">
      <c r="A497" s="1" t="s">
        <v>376</v>
      </c>
      <c r="D497" s="1" t="s">
        <v>10</v>
      </c>
      <c r="E497" s="1" t="s">
        <v>8</v>
      </c>
      <c r="F497" s="1" t="s">
        <v>11</v>
      </c>
      <c r="G497" s="1" t="s">
        <v>8</v>
      </c>
      <c r="H497" s="1" t="s">
        <v>9</v>
      </c>
      <c r="I497" s="1">
        <f t="shared" si="12"/>
        <v>1</v>
      </c>
      <c r="J497" s="1">
        <f t="shared" si="13"/>
        <v>0</v>
      </c>
      <c r="K497" s="1">
        <v>0</v>
      </c>
      <c r="M497" s="2"/>
    </row>
    <row r="498" spans="1:15" s="1" customFormat="1" x14ac:dyDescent="0.2">
      <c r="A498" s="1" t="s">
        <v>378</v>
      </c>
      <c r="D498" s="1" t="s">
        <v>10</v>
      </c>
      <c r="E498" s="1" t="s">
        <v>8</v>
      </c>
      <c r="F498" s="1" t="s">
        <v>11</v>
      </c>
      <c r="G498" s="1" t="s">
        <v>8</v>
      </c>
      <c r="H498" s="1" t="s">
        <v>9</v>
      </c>
      <c r="I498" s="1">
        <f t="shared" si="12"/>
        <v>1</v>
      </c>
      <c r="J498" s="1">
        <f t="shared" si="13"/>
        <v>0</v>
      </c>
      <c r="K498" s="1">
        <v>0</v>
      </c>
    </row>
    <row r="499" spans="1:15" s="1" customFormat="1" x14ac:dyDescent="0.2">
      <c r="A499" s="1" t="s">
        <v>379</v>
      </c>
      <c r="D499" s="1" t="s">
        <v>5</v>
      </c>
      <c r="E499" s="1" t="s">
        <v>8</v>
      </c>
      <c r="F499" s="1" t="s">
        <v>11</v>
      </c>
      <c r="G499" s="1" t="s">
        <v>8</v>
      </c>
      <c r="H499" s="1" t="s">
        <v>9</v>
      </c>
      <c r="I499" s="1">
        <f t="shared" si="12"/>
        <v>1</v>
      </c>
      <c r="J499" s="1">
        <f t="shared" si="13"/>
        <v>0</v>
      </c>
      <c r="K499" s="1">
        <v>0</v>
      </c>
    </row>
    <row r="500" spans="1:15" s="1" customFormat="1" x14ac:dyDescent="0.2">
      <c r="A500" s="1" t="s">
        <v>380</v>
      </c>
      <c r="D500" s="1" t="s">
        <v>10</v>
      </c>
      <c r="E500" s="1" t="s">
        <v>8</v>
      </c>
      <c r="F500" s="1" t="s">
        <v>11</v>
      </c>
      <c r="G500" s="1" t="s">
        <v>8</v>
      </c>
      <c r="H500" s="1" t="s">
        <v>9</v>
      </c>
      <c r="I500" s="1">
        <f t="shared" si="12"/>
        <v>1</v>
      </c>
      <c r="J500" s="1">
        <f t="shared" si="13"/>
        <v>0</v>
      </c>
      <c r="K500" s="1">
        <v>0</v>
      </c>
    </row>
    <row r="501" spans="1:15" s="1" customFormat="1" x14ac:dyDescent="0.2">
      <c r="A501" s="1" t="s">
        <v>384</v>
      </c>
      <c r="D501" s="1" t="s">
        <v>5</v>
      </c>
      <c r="E501" s="1" t="s">
        <v>8</v>
      </c>
      <c r="F501" s="1" t="s">
        <v>11</v>
      </c>
      <c r="G501" s="1" t="s">
        <v>8</v>
      </c>
      <c r="H501" s="1" t="s">
        <v>9</v>
      </c>
      <c r="I501" s="1">
        <f t="shared" si="12"/>
        <v>1</v>
      </c>
      <c r="J501" s="1">
        <f t="shared" si="13"/>
        <v>0</v>
      </c>
      <c r="K501" s="1">
        <v>0</v>
      </c>
      <c r="M501" s="2"/>
    </row>
    <row r="502" spans="1:15" s="1" customFormat="1" x14ac:dyDescent="0.2">
      <c r="A502" s="1" t="s">
        <v>387</v>
      </c>
      <c r="D502" s="1" t="s">
        <v>10</v>
      </c>
      <c r="E502" s="1" t="s">
        <v>8</v>
      </c>
      <c r="F502" s="1" t="s">
        <v>11</v>
      </c>
      <c r="G502" s="1" t="s">
        <v>8</v>
      </c>
      <c r="H502" s="1" t="s">
        <v>9</v>
      </c>
      <c r="I502" s="1">
        <f t="shared" si="12"/>
        <v>1</v>
      </c>
      <c r="J502" s="1">
        <f t="shared" si="13"/>
        <v>0</v>
      </c>
      <c r="K502" s="1">
        <v>0</v>
      </c>
    </row>
    <row r="503" spans="1:15" s="4" customFormat="1" x14ac:dyDescent="0.2">
      <c r="A503" s="1" t="s">
        <v>388</v>
      </c>
      <c r="B503" s="1"/>
      <c r="C503" s="1"/>
      <c r="D503" s="1" t="s">
        <v>5</v>
      </c>
      <c r="E503" s="1" t="s">
        <v>8</v>
      </c>
      <c r="F503" s="1" t="s">
        <v>11</v>
      </c>
      <c r="G503" s="1" t="s">
        <v>8</v>
      </c>
      <c r="H503" s="1" t="s">
        <v>9</v>
      </c>
      <c r="I503" s="1">
        <f t="shared" si="12"/>
        <v>1</v>
      </c>
      <c r="J503" s="1">
        <f t="shared" si="13"/>
        <v>0</v>
      </c>
      <c r="K503" s="1">
        <v>0</v>
      </c>
      <c r="L503" s="1"/>
      <c r="M503" s="1"/>
      <c r="N503" s="1"/>
      <c r="O503" s="1"/>
    </row>
    <row r="504" spans="1:15" s="4" customFormat="1" x14ac:dyDescent="0.2">
      <c r="A504" s="1" t="s">
        <v>391</v>
      </c>
      <c r="B504" s="1"/>
      <c r="C504" s="1"/>
      <c r="D504" s="1" t="s">
        <v>10</v>
      </c>
      <c r="E504" s="1" t="s">
        <v>8</v>
      </c>
      <c r="F504" s="1" t="s">
        <v>11</v>
      </c>
      <c r="G504" s="1" t="s">
        <v>8</v>
      </c>
      <c r="H504" s="1" t="s">
        <v>9</v>
      </c>
      <c r="I504" s="1">
        <f t="shared" si="12"/>
        <v>1</v>
      </c>
      <c r="J504" s="1">
        <f t="shared" si="13"/>
        <v>0</v>
      </c>
      <c r="K504" s="1">
        <v>0</v>
      </c>
      <c r="L504" s="1"/>
      <c r="M504" s="2"/>
      <c r="N504" s="1"/>
      <c r="O504" s="1"/>
    </row>
    <row r="505" spans="1:15" s="4" customFormat="1" x14ac:dyDescent="0.2">
      <c r="A505" s="1" t="s">
        <v>395</v>
      </c>
      <c r="B505" s="1"/>
      <c r="C505" s="1"/>
      <c r="D505" s="1" t="s">
        <v>10</v>
      </c>
      <c r="E505" s="1" t="s">
        <v>0</v>
      </c>
      <c r="F505" s="1" t="s">
        <v>11</v>
      </c>
      <c r="G505" s="1" t="s">
        <v>8</v>
      </c>
      <c r="H505" s="1" t="s">
        <v>9</v>
      </c>
      <c r="I505" s="1">
        <f t="shared" si="12"/>
        <v>1</v>
      </c>
      <c r="J505" s="1">
        <f t="shared" si="13"/>
        <v>0</v>
      </c>
      <c r="K505" s="1">
        <v>0</v>
      </c>
      <c r="L505" s="1"/>
      <c r="M505" s="1"/>
      <c r="N505" s="1"/>
      <c r="O505" s="1"/>
    </row>
    <row r="506" spans="1:15" s="4" customFormat="1" x14ac:dyDescent="0.2">
      <c r="A506" s="1" t="s">
        <v>402</v>
      </c>
      <c r="B506" s="1"/>
      <c r="C506" s="1"/>
      <c r="D506" s="1" t="s">
        <v>10</v>
      </c>
      <c r="E506" s="1" t="s">
        <v>8</v>
      </c>
      <c r="F506" s="1" t="s">
        <v>44</v>
      </c>
      <c r="G506" s="1" t="s">
        <v>8</v>
      </c>
      <c r="H506" s="1" t="s">
        <v>9</v>
      </c>
      <c r="I506" s="1">
        <f t="shared" si="12"/>
        <v>1</v>
      </c>
      <c r="J506" s="1">
        <f t="shared" si="13"/>
        <v>0</v>
      </c>
      <c r="K506" s="1">
        <v>0</v>
      </c>
      <c r="L506" s="1"/>
      <c r="M506" s="1"/>
      <c r="N506" s="1"/>
      <c r="O506" s="1"/>
    </row>
    <row r="507" spans="1:15" s="4" customFormat="1" x14ac:dyDescent="0.2">
      <c r="A507" s="1" t="s">
        <v>405</v>
      </c>
      <c r="B507" s="1"/>
      <c r="C507" s="1"/>
      <c r="D507" s="1" t="s">
        <v>10</v>
      </c>
      <c r="E507" s="1" t="s">
        <v>0</v>
      </c>
      <c r="F507" s="1" t="s">
        <v>11</v>
      </c>
      <c r="G507" s="1" t="s">
        <v>8</v>
      </c>
      <c r="H507" s="1" t="s">
        <v>9</v>
      </c>
      <c r="I507" s="1">
        <f t="shared" si="12"/>
        <v>1</v>
      </c>
      <c r="J507" s="1">
        <f t="shared" si="13"/>
        <v>0</v>
      </c>
      <c r="K507" s="1">
        <v>0</v>
      </c>
      <c r="L507" s="1"/>
      <c r="M507" s="1"/>
      <c r="N507" s="1"/>
      <c r="O507" s="1"/>
    </row>
    <row r="508" spans="1:15" s="4" customFormat="1" x14ac:dyDescent="0.2">
      <c r="A508" s="1" t="s">
        <v>406</v>
      </c>
      <c r="B508" s="1"/>
      <c r="C508" s="1"/>
      <c r="D508" s="1" t="s">
        <v>10</v>
      </c>
      <c r="E508" s="1" t="s">
        <v>8</v>
      </c>
      <c r="F508" s="1" t="s">
        <v>11</v>
      </c>
      <c r="G508" s="1" t="s">
        <v>8</v>
      </c>
      <c r="H508" s="1" t="s">
        <v>9</v>
      </c>
      <c r="I508" s="1">
        <f t="shared" si="12"/>
        <v>1</v>
      </c>
      <c r="J508" s="1">
        <f t="shared" si="13"/>
        <v>0</v>
      </c>
      <c r="K508" s="1">
        <v>0</v>
      </c>
      <c r="L508" s="1"/>
      <c r="M508" s="1"/>
      <c r="N508" s="1"/>
      <c r="O508" s="1"/>
    </row>
    <row r="509" spans="1:15" s="1" customFormat="1" x14ac:dyDescent="0.2">
      <c r="A509" s="1" t="s">
        <v>407</v>
      </c>
      <c r="D509" s="1" t="s">
        <v>5</v>
      </c>
      <c r="E509" s="1" t="s">
        <v>8</v>
      </c>
      <c r="F509" s="1" t="s">
        <v>11</v>
      </c>
      <c r="G509" s="1" t="s">
        <v>8</v>
      </c>
      <c r="H509" s="1" t="s">
        <v>9</v>
      </c>
      <c r="I509" s="1">
        <f t="shared" si="12"/>
        <v>1</v>
      </c>
      <c r="J509" s="1">
        <f t="shared" si="13"/>
        <v>0</v>
      </c>
      <c r="K509" s="1">
        <v>0</v>
      </c>
    </row>
    <row r="510" spans="1:15" s="1" customFormat="1" x14ac:dyDescent="0.2">
      <c r="A510" s="1" t="s">
        <v>410</v>
      </c>
      <c r="D510" s="1" t="s">
        <v>10</v>
      </c>
      <c r="E510" s="1" t="s">
        <v>8</v>
      </c>
      <c r="F510" s="1" t="s">
        <v>11</v>
      </c>
      <c r="G510" s="1" t="s">
        <v>8</v>
      </c>
      <c r="H510" s="1" t="s">
        <v>9</v>
      </c>
      <c r="I510" s="1">
        <f t="shared" si="12"/>
        <v>1</v>
      </c>
      <c r="J510" s="1">
        <f t="shared" si="13"/>
        <v>0</v>
      </c>
      <c r="K510" s="1">
        <v>0</v>
      </c>
      <c r="M510" s="2"/>
    </row>
    <row r="511" spans="1:15" s="1" customFormat="1" x14ac:dyDescent="0.2">
      <c r="A511" s="1" t="s">
        <v>414</v>
      </c>
      <c r="D511" s="1" t="s">
        <v>10</v>
      </c>
      <c r="E511" s="1" t="s">
        <v>0</v>
      </c>
      <c r="F511" s="1" t="s">
        <v>11</v>
      </c>
      <c r="G511" s="1" t="s">
        <v>8</v>
      </c>
      <c r="H511" s="1" t="s">
        <v>9</v>
      </c>
      <c r="I511" s="1">
        <f t="shared" si="12"/>
        <v>1</v>
      </c>
      <c r="J511" s="1">
        <f t="shared" si="13"/>
        <v>0</v>
      </c>
      <c r="K511" s="1">
        <v>0</v>
      </c>
    </row>
    <row r="512" spans="1:15" s="1" customFormat="1" x14ac:dyDescent="0.2">
      <c r="A512" s="1" t="s">
        <v>416</v>
      </c>
      <c r="D512" s="1" t="s">
        <v>10</v>
      </c>
      <c r="E512" s="1" t="s">
        <v>8</v>
      </c>
      <c r="F512" s="1" t="s">
        <v>11</v>
      </c>
      <c r="G512" s="1" t="s">
        <v>8</v>
      </c>
      <c r="H512" s="1" t="s">
        <v>9</v>
      </c>
      <c r="I512" s="1">
        <f t="shared" si="12"/>
        <v>1</v>
      </c>
      <c r="J512" s="1">
        <f t="shared" si="13"/>
        <v>0</v>
      </c>
      <c r="K512" s="1">
        <v>0</v>
      </c>
    </row>
    <row r="513" spans="1:13" s="1" customFormat="1" x14ac:dyDescent="0.2">
      <c r="A513" s="1" t="s">
        <v>417</v>
      </c>
      <c r="D513" s="1" t="s">
        <v>10</v>
      </c>
      <c r="E513" s="1" t="s">
        <v>8</v>
      </c>
      <c r="F513" s="1" t="s">
        <v>11</v>
      </c>
      <c r="G513" s="1" t="s">
        <v>8</v>
      </c>
      <c r="H513" s="1" t="s">
        <v>9</v>
      </c>
      <c r="I513" s="1">
        <f t="shared" si="12"/>
        <v>1</v>
      </c>
      <c r="J513" s="1">
        <f t="shared" si="13"/>
        <v>0</v>
      </c>
      <c r="K513" s="1">
        <v>0</v>
      </c>
    </row>
    <row r="514" spans="1:13" s="1" customFormat="1" x14ac:dyDescent="0.2">
      <c r="A514" s="1" t="s">
        <v>423</v>
      </c>
      <c r="D514" s="1" t="s">
        <v>5</v>
      </c>
      <c r="E514" s="1" t="s">
        <v>8</v>
      </c>
      <c r="F514" s="1" t="s">
        <v>11</v>
      </c>
      <c r="G514" s="1" t="s">
        <v>8</v>
      </c>
      <c r="H514" s="1" t="s">
        <v>9</v>
      </c>
      <c r="I514" s="1">
        <f t="shared" si="12"/>
        <v>1</v>
      </c>
      <c r="J514" s="1">
        <f t="shared" si="13"/>
        <v>0</v>
      </c>
      <c r="K514" s="1">
        <v>0</v>
      </c>
    </row>
    <row r="515" spans="1:13" s="1" customFormat="1" x14ac:dyDescent="0.2">
      <c r="A515" s="1" t="s">
        <v>430</v>
      </c>
      <c r="D515" s="1" t="s">
        <v>10</v>
      </c>
      <c r="E515" s="1" t="s">
        <v>8</v>
      </c>
      <c r="F515" s="1" t="s">
        <v>11</v>
      </c>
      <c r="G515" s="1" t="s">
        <v>8</v>
      </c>
      <c r="H515" s="1" t="s">
        <v>9</v>
      </c>
      <c r="I515" s="1">
        <f t="shared" si="12"/>
        <v>1</v>
      </c>
      <c r="J515" s="1">
        <f t="shared" si="13"/>
        <v>0</v>
      </c>
      <c r="K515" s="1">
        <v>0</v>
      </c>
      <c r="M515" s="2"/>
    </row>
    <row r="516" spans="1:13" s="1" customFormat="1" x14ac:dyDescent="0.2">
      <c r="A516" s="1" t="s">
        <v>437</v>
      </c>
      <c r="D516" s="1" t="s">
        <v>5</v>
      </c>
      <c r="E516" s="1" t="s">
        <v>0</v>
      </c>
      <c r="F516" s="1" t="s">
        <v>11</v>
      </c>
      <c r="G516" s="1" t="s">
        <v>8</v>
      </c>
      <c r="H516" s="1" t="s">
        <v>9</v>
      </c>
      <c r="I516" s="1">
        <f t="shared" si="12"/>
        <v>1</v>
      </c>
      <c r="J516" s="1">
        <f t="shared" si="13"/>
        <v>0</v>
      </c>
      <c r="K516" s="1">
        <v>0</v>
      </c>
    </row>
    <row r="517" spans="1:13" s="1" customFormat="1" x14ac:dyDescent="0.2">
      <c r="A517" s="1" t="s">
        <v>438</v>
      </c>
      <c r="D517" s="1" t="s">
        <v>5</v>
      </c>
      <c r="E517" s="1" t="s">
        <v>8</v>
      </c>
      <c r="F517" s="1" t="s">
        <v>73</v>
      </c>
      <c r="G517" s="1" t="s">
        <v>8</v>
      </c>
      <c r="H517" s="1" t="s">
        <v>9</v>
      </c>
      <c r="I517" s="1">
        <f t="shared" ref="I517:I580" si="14">COUNTIF(H517,"Ineligible.")+COUNTIF(H517,"Patient approached by conflicting study.")</f>
        <v>1</v>
      </c>
      <c r="J517" s="1">
        <f t="shared" si="13"/>
        <v>0</v>
      </c>
      <c r="K517" s="1">
        <v>0</v>
      </c>
      <c r="M517" s="2"/>
    </row>
    <row r="518" spans="1:13" s="1" customFormat="1" x14ac:dyDescent="0.2">
      <c r="A518" s="1" t="s">
        <v>440</v>
      </c>
      <c r="D518" s="1" t="s">
        <v>5</v>
      </c>
      <c r="E518" s="1" t="s">
        <v>8</v>
      </c>
      <c r="F518" s="1" t="s">
        <v>11</v>
      </c>
      <c r="G518" s="1" t="s">
        <v>8</v>
      </c>
      <c r="H518" s="1" t="s">
        <v>9</v>
      </c>
      <c r="I518" s="1">
        <f t="shared" si="14"/>
        <v>1</v>
      </c>
      <c r="J518" s="1">
        <f t="shared" si="13"/>
        <v>0</v>
      </c>
      <c r="K518" s="1">
        <v>0</v>
      </c>
      <c r="M518" s="2"/>
    </row>
    <row r="519" spans="1:13" s="1" customFormat="1" x14ac:dyDescent="0.2">
      <c r="A519" s="1" t="s">
        <v>441</v>
      </c>
      <c r="D519" s="1" t="s">
        <v>5</v>
      </c>
      <c r="E519" s="1" t="s">
        <v>8</v>
      </c>
      <c r="F519" s="1" t="s">
        <v>11</v>
      </c>
      <c r="G519" s="1" t="s">
        <v>8</v>
      </c>
      <c r="H519" s="1" t="s">
        <v>9</v>
      </c>
      <c r="I519" s="1">
        <f t="shared" si="14"/>
        <v>1</v>
      </c>
      <c r="J519" s="1">
        <f t="shared" si="13"/>
        <v>0</v>
      </c>
      <c r="K519" s="1">
        <v>0</v>
      </c>
      <c r="M519" s="2"/>
    </row>
    <row r="520" spans="1:13" s="1" customFormat="1" x14ac:dyDescent="0.2">
      <c r="A520" s="1" t="s">
        <v>444</v>
      </c>
      <c r="D520" s="1" t="s">
        <v>5</v>
      </c>
      <c r="E520" s="1" t="s">
        <v>8</v>
      </c>
      <c r="F520" s="1" t="s">
        <v>11</v>
      </c>
      <c r="G520" s="1" t="s">
        <v>8</v>
      </c>
      <c r="H520" s="1" t="s">
        <v>9</v>
      </c>
      <c r="I520" s="1">
        <f t="shared" si="14"/>
        <v>1</v>
      </c>
      <c r="J520" s="1">
        <f t="shared" si="13"/>
        <v>0</v>
      </c>
      <c r="K520" s="1">
        <v>0</v>
      </c>
      <c r="M520" s="2"/>
    </row>
    <row r="521" spans="1:13" s="1" customFormat="1" x14ac:dyDescent="0.2">
      <c r="A521" s="1" t="s">
        <v>450</v>
      </c>
      <c r="D521" s="1" t="s">
        <v>10</v>
      </c>
      <c r="E521" s="1" t="s">
        <v>8</v>
      </c>
      <c r="F521" s="1" t="s">
        <v>11</v>
      </c>
      <c r="G521" s="1" t="s">
        <v>8</v>
      </c>
      <c r="H521" s="1" t="s">
        <v>9</v>
      </c>
      <c r="I521" s="1">
        <f t="shared" si="14"/>
        <v>1</v>
      </c>
      <c r="J521" s="1">
        <f t="shared" si="13"/>
        <v>0</v>
      </c>
      <c r="K521" s="1">
        <v>0</v>
      </c>
    </row>
    <row r="522" spans="1:13" s="1" customFormat="1" x14ac:dyDescent="0.2">
      <c r="A522" s="1" t="s">
        <v>462</v>
      </c>
      <c r="D522" s="1" t="s">
        <v>10</v>
      </c>
      <c r="E522" s="1" t="s">
        <v>8</v>
      </c>
      <c r="F522" s="1" t="s">
        <v>11</v>
      </c>
      <c r="G522" s="1" t="s">
        <v>8</v>
      </c>
      <c r="H522" s="1" t="s">
        <v>9</v>
      </c>
      <c r="I522" s="1">
        <f t="shared" si="14"/>
        <v>1</v>
      </c>
      <c r="J522" s="1">
        <f t="shared" si="13"/>
        <v>0</v>
      </c>
      <c r="K522" s="1">
        <v>0</v>
      </c>
    </row>
    <row r="523" spans="1:13" s="1" customFormat="1" x14ac:dyDescent="0.2">
      <c r="A523" s="1" t="s">
        <v>463</v>
      </c>
      <c r="D523" s="1" t="s">
        <v>10</v>
      </c>
      <c r="E523" s="1" t="s">
        <v>0</v>
      </c>
      <c r="F523" s="1" t="s">
        <v>26</v>
      </c>
      <c r="G523" s="1" t="s">
        <v>8</v>
      </c>
      <c r="H523" s="1" t="s">
        <v>9</v>
      </c>
      <c r="I523" s="1">
        <f t="shared" si="14"/>
        <v>1</v>
      </c>
      <c r="J523" s="1">
        <f t="shared" si="13"/>
        <v>0</v>
      </c>
      <c r="K523" s="1">
        <v>0</v>
      </c>
    </row>
    <row r="524" spans="1:13" s="1" customFormat="1" x14ac:dyDescent="0.2">
      <c r="A524" s="1" t="s">
        <v>465</v>
      </c>
      <c r="D524" s="1" t="s">
        <v>10</v>
      </c>
      <c r="E524" s="1" t="s">
        <v>8</v>
      </c>
      <c r="F524" s="1" t="s">
        <v>11</v>
      </c>
      <c r="G524" s="1" t="s">
        <v>8</v>
      </c>
      <c r="H524" s="1" t="s">
        <v>9</v>
      </c>
      <c r="I524" s="1">
        <f t="shared" si="14"/>
        <v>1</v>
      </c>
      <c r="J524" s="1">
        <f t="shared" ref="J524:J587" si="15">COUNTIF(H524,"Patient declined study participation")+COUNTIF(H524,"Patient declined study discussion")</f>
        <v>0</v>
      </c>
      <c r="K524" s="1">
        <v>0</v>
      </c>
    </row>
    <row r="525" spans="1:13" s="1" customFormat="1" x14ac:dyDescent="0.2">
      <c r="A525" s="1" t="s">
        <v>470</v>
      </c>
      <c r="D525" s="1" t="s">
        <v>10</v>
      </c>
      <c r="E525" s="1" t="s">
        <v>8</v>
      </c>
      <c r="F525" s="1" t="s">
        <v>11</v>
      </c>
      <c r="G525" s="1" t="s">
        <v>8</v>
      </c>
      <c r="H525" s="1" t="s">
        <v>9</v>
      </c>
      <c r="I525" s="1">
        <f t="shared" si="14"/>
        <v>1</v>
      </c>
      <c r="J525" s="1">
        <f t="shared" si="15"/>
        <v>0</v>
      </c>
      <c r="K525" s="1">
        <v>0</v>
      </c>
    </row>
    <row r="526" spans="1:13" s="1" customFormat="1" x14ac:dyDescent="0.2">
      <c r="A526" s="1" t="s">
        <v>471</v>
      </c>
      <c r="D526" s="1" t="s">
        <v>5</v>
      </c>
      <c r="E526" s="1" t="s">
        <v>8</v>
      </c>
      <c r="F526" s="1" t="s">
        <v>11</v>
      </c>
      <c r="G526" s="1" t="s">
        <v>8</v>
      </c>
      <c r="H526" s="1" t="s">
        <v>9</v>
      </c>
      <c r="I526" s="1">
        <f t="shared" si="14"/>
        <v>1</v>
      </c>
      <c r="J526" s="1">
        <f t="shared" si="15"/>
        <v>0</v>
      </c>
      <c r="K526" s="1">
        <v>0</v>
      </c>
    </row>
    <row r="527" spans="1:13" s="1" customFormat="1" x14ac:dyDescent="0.2">
      <c r="A527" s="1" t="s">
        <v>472</v>
      </c>
      <c r="D527" s="1" t="s">
        <v>5</v>
      </c>
      <c r="E527" s="1" t="s">
        <v>8</v>
      </c>
      <c r="F527" s="1" t="s">
        <v>11</v>
      </c>
      <c r="G527" s="1" t="s">
        <v>8</v>
      </c>
      <c r="H527" s="1" t="s">
        <v>9</v>
      </c>
      <c r="I527" s="1">
        <f t="shared" si="14"/>
        <v>1</v>
      </c>
      <c r="J527" s="1">
        <f t="shared" si="15"/>
        <v>0</v>
      </c>
      <c r="K527" s="1">
        <v>0</v>
      </c>
    </row>
    <row r="528" spans="1:13" s="1" customFormat="1" x14ac:dyDescent="0.2">
      <c r="A528" s="1" t="s">
        <v>473</v>
      </c>
      <c r="D528" s="1" t="s">
        <v>5</v>
      </c>
      <c r="E528" s="1" t="s">
        <v>8</v>
      </c>
      <c r="F528" s="1" t="s">
        <v>11</v>
      </c>
      <c r="G528" s="1" t="s">
        <v>8</v>
      </c>
      <c r="H528" s="1" t="s">
        <v>9</v>
      </c>
      <c r="I528" s="1">
        <f t="shared" si="14"/>
        <v>1</v>
      </c>
      <c r="J528" s="1">
        <f t="shared" si="15"/>
        <v>0</v>
      </c>
      <c r="K528" s="1">
        <v>0</v>
      </c>
    </row>
    <row r="529" spans="1:13" s="1" customFormat="1" x14ac:dyDescent="0.2">
      <c r="A529" s="1" t="s">
        <v>474</v>
      </c>
      <c r="D529" s="1" t="s">
        <v>10</v>
      </c>
      <c r="E529" s="1" t="s">
        <v>8</v>
      </c>
      <c r="F529" s="1" t="s">
        <v>11</v>
      </c>
      <c r="G529" s="1" t="s">
        <v>8</v>
      </c>
      <c r="H529" s="1" t="s">
        <v>9</v>
      </c>
      <c r="I529" s="1">
        <f t="shared" si="14"/>
        <v>1</v>
      </c>
      <c r="J529" s="1">
        <f t="shared" si="15"/>
        <v>0</v>
      </c>
      <c r="K529" s="1">
        <v>0</v>
      </c>
    </row>
    <row r="530" spans="1:13" s="1" customFormat="1" x14ac:dyDescent="0.2">
      <c r="A530" s="1" t="s">
        <v>476</v>
      </c>
      <c r="D530" s="1" t="s">
        <v>10</v>
      </c>
      <c r="E530" s="1" t="s">
        <v>8</v>
      </c>
      <c r="F530" s="1" t="s">
        <v>0</v>
      </c>
      <c r="G530" s="1" t="s">
        <v>8</v>
      </c>
      <c r="H530" s="1" t="s">
        <v>9</v>
      </c>
      <c r="I530" s="1">
        <f t="shared" si="14"/>
        <v>1</v>
      </c>
      <c r="J530" s="1">
        <f t="shared" si="15"/>
        <v>0</v>
      </c>
      <c r="K530" s="1">
        <v>0</v>
      </c>
    </row>
    <row r="531" spans="1:13" s="1" customFormat="1" x14ac:dyDescent="0.2">
      <c r="A531" s="1" t="s">
        <v>477</v>
      </c>
      <c r="D531" s="1" t="s">
        <v>10</v>
      </c>
      <c r="E531" s="1" t="s">
        <v>8</v>
      </c>
      <c r="F531" s="1" t="s">
        <v>11</v>
      </c>
      <c r="G531" s="1" t="s">
        <v>8</v>
      </c>
      <c r="H531" s="1" t="s">
        <v>9</v>
      </c>
      <c r="I531" s="1">
        <f t="shared" si="14"/>
        <v>1</v>
      </c>
      <c r="J531" s="1">
        <f t="shared" si="15"/>
        <v>0</v>
      </c>
      <c r="K531" s="1">
        <v>0</v>
      </c>
    </row>
    <row r="532" spans="1:13" s="1" customFormat="1" x14ac:dyDescent="0.2">
      <c r="A532" s="1" t="s">
        <v>478</v>
      </c>
      <c r="D532" s="1" t="s">
        <v>5</v>
      </c>
      <c r="E532" s="1" t="s">
        <v>0</v>
      </c>
      <c r="F532" s="1" t="s">
        <v>11</v>
      </c>
      <c r="G532" s="1" t="s">
        <v>8</v>
      </c>
      <c r="H532" s="1" t="s">
        <v>9</v>
      </c>
      <c r="I532" s="1">
        <f t="shared" si="14"/>
        <v>1</v>
      </c>
      <c r="J532" s="1">
        <f t="shared" si="15"/>
        <v>0</v>
      </c>
      <c r="K532" s="1">
        <v>0</v>
      </c>
    </row>
    <row r="533" spans="1:13" s="1" customFormat="1" x14ac:dyDescent="0.2">
      <c r="A533" s="1" t="s">
        <v>479</v>
      </c>
      <c r="D533" s="1" t="s">
        <v>5</v>
      </c>
      <c r="E533" s="1" t="s">
        <v>8</v>
      </c>
      <c r="F533" s="1" t="s">
        <v>11</v>
      </c>
      <c r="G533" s="1" t="s">
        <v>8</v>
      </c>
      <c r="H533" s="1" t="s">
        <v>9</v>
      </c>
      <c r="I533" s="1">
        <f t="shared" si="14"/>
        <v>1</v>
      </c>
      <c r="J533" s="1">
        <f t="shared" si="15"/>
        <v>0</v>
      </c>
      <c r="K533" s="1">
        <v>0</v>
      </c>
    </row>
    <row r="534" spans="1:13" s="1" customFormat="1" x14ac:dyDescent="0.2">
      <c r="A534" s="1" t="s">
        <v>481</v>
      </c>
      <c r="D534" s="1" t="s">
        <v>5</v>
      </c>
      <c r="E534" s="1" t="s">
        <v>8</v>
      </c>
      <c r="F534" s="1" t="s">
        <v>11</v>
      </c>
      <c r="G534" s="1" t="s">
        <v>8</v>
      </c>
      <c r="H534" s="1" t="s">
        <v>9</v>
      </c>
      <c r="I534" s="1">
        <f t="shared" si="14"/>
        <v>1</v>
      </c>
      <c r="J534" s="1">
        <f t="shared" si="15"/>
        <v>0</v>
      </c>
      <c r="K534" s="1">
        <v>0</v>
      </c>
    </row>
    <row r="535" spans="1:13" s="1" customFormat="1" x14ac:dyDescent="0.2">
      <c r="A535" s="1" t="s">
        <v>482</v>
      </c>
      <c r="D535" s="1" t="s">
        <v>5</v>
      </c>
      <c r="E535" s="1" t="s">
        <v>3</v>
      </c>
      <c r="F535" s="1" t="s">
        <v>44</v>
      </c>
      <c r="G535" s="1" t="s">
        <v>8</v>
      </c>
      <c r="H535" s="1" t="s">
        <v>9</v>
      </c>
      <c r="I535" s="1">
        <f t="shared" si="14"/>
        <v>1</v>
      </c>
      <c r="J535" s="1">
        <f t="shared" si="15"/>
        <v>0</v>
      </c>
      <c r="K535" s="1">
        <v>0</v>
      </c>
    </row>
    <row r="536" spans="1:13" s="1" customFormat="1" x14ac:dyDescent="0.2">
      <c r="A536" s="1" t="s">
        <v>483</v>
      </c>
      <c r="D536" s="1" t="s">
        <v>10</v>
      </c>
      <c r="E536" s="1" t="s">
        <v>8</v>
      </c>
      <c r="F536" s="1" t="s">
        <v>11</v>
      </c>
      <c r="G536" s="1" t="s">
        <v>8</v>
      </c>
      <c r="H536" s="1" t="s">
        <v>9</v>
      </c>
      <c r="I536" s="1">
        <f t="shared" si="14"/>
        <v>1</v>
      </c>
      <c r="J536" s="1">
        <f t="shared" si="15"/>
        <v>0</v>
      </c>
      <c r="K536" s="1">
        <v>0</v>
      </c>
      <c r="M536" s="2"/>
    </row>
    <row r="537" spans="1:13" s="1" customFormat="1" x14ac:dyDescent="0.2">
      <c r="A537" s="1" t="s">
        <v>484</v>
      </c>
      <c r="D537" s="1" t="s">
        <v>10</v>
      </c>
      <c r="E537" s="1" t="s">
        <v>8</v>
      </c>
      <c r="F537" s="1" t="s">
        <v>26</v>
      </c>
      <c r="G537" s="1" t="s">
        <v>8</v>
      </c>
      <c r="H537" s="1" t="s">
        <v>9</v>
      </c>
      <c r="I537" s="1">
        <f t="shared" si="14"/>
        <v>1</v>
      </c>
      <c r="J537" s="1">
        <f t="shared" si="15"/>
        <v>0</v>
      </c>
      <c r="K537" s="1">
        <v>0</v>
      </c>
      <c r="M537" s="2"/>
    </row>
    <row r="538" spans="1:13" s="1" customFormat="1" x14ac:dyDescent="0.2">
      <c r="A538" s="1" t="s">
        <v>492</v>
      </c>
      <c r="D538" s="1" t="s">
        <v>5</v>
      </c>
      <c r="E538" s="1" t="s">
        <v>8</v>
      </c>
      <c r="F538" s="1" t="s">
        <v>26</v>
      </c>
      <c r="G538" s="1" t="s">
        <v>8</v>
      </c>
      <c r="H538" s="1" t="s">
        <v>9</v>
      </c>
      <c r="I538" s="1">
        <f t="shared" si="14"/>
        <v>1</v>
      </c>
      <c r="J538" s="1">
        <f t="shared" si="15"/>
        <v>0</v>
      </c>
      <c r="K538" s="1">
        <v>0</v>
      </c>
    </row>
    <row r="539" spans="1:13" s="1" customFormat="1" x14ac:dyDescent="0.2">
      <c r="A539" s="1" t="s">
        <v>493</v>
      </c>
      <c r="D539" s="1" t="s">
        <v>5</v>
      </c>
      <c r="E539" s="1" t="s">
        <v>8</v>
      </c>
      <c r="F539" s="1" t="s">
        <v>11</v>
      </c>
      <c r="G539" s="1" t="s">
        <v>8</v>
      </c>
      <c r="H539" s="1" t="s">
        <v>9</v>
      </c>
      <c r="I539" s="1">
        <f t="shared" si="14"/>
        <v>1</v>
      </c>
      <c r="J539" s="1">
        <f t="shared" si="15"/>
        <v>0</v>
      </c>
      <c r="K539" s="1">
        <v>0</v>
      </c>
      <c r="M539" s="2"/>
    </row>
    <row r="540" spans="1:13" s="1" customFormat="1" x14ac:dyDescent="0.2">
      <c r="A540" s="1" t="s">
        <v>496</v>
      </c>
      <c r="D540" s="1" t="s">
        <v>10</v>
      </c>
      <c r="E540" s="1" t="s">
        <v>8</v>
      </c>
      <c r="F540" s="1" t="s">
        <v>0</v>
      </c>
      <c r="G540" s="1" t="s">
        <v>8</v>
      </c>
      <c r="H540" s="1" t="s">
        <v>9</v>
      </c>
      <c r="I540" s="1">
        <f t="shared" si="14"/>
        <v>1</v>
      </c>
      <c r="J540" s="1">
        <f t="shared" si="15"/>
        <v>0</v>
      </c>
      <c r="K540" s="1">
        <v>0</v>
      </c>
    </row>
    <row r="541" spans="1:13" s="1" customFormat="1" x14ac:dyDescent="0.2">
      <c r="A541" s="1" t="s">
        <v>499</v>
      </c>
      <c r="D541" s="1" t="s">
        <v>5</v>
      </c>
      <c r="E541" s="1" t="s">
        <v>8</v>
      </c>
      <c r="F541" s="1" t="s">
        <v>11</v>
      </c>
      <c r="G541" s="1" t="s">
        <v>8</v>
      </c>
      <c r="H541" s="1" t="s">
        <v>9</v>
      </c>
      <c r="I541" s="1">
        <f t="shared" si="14"/>
        <v>1</v>
      </c>
      <c r="J541" s="1">
        <f t="shared" si="15"/>
        <v>0</v>
      </c>
      <c r="K541" s="1">
        <v>0</v>
      </c>
    </row>
    <row r="542" spans="1:13" s="1" customFormat="1" x14ac:dyDescent="0.2">
      <c r="A542" s="1" t="s">
        <v>502</v>
      </c>
      <c r="D542" s="1" t="s">
        <v>10</v>
      </c>
      <c r="E542" s="1" t="s">
        <v>8</v>
      </c>
      <c r="F542" s="1" t="s">
        <v>11</v>
      </c>
      <c r="G542" s="1" t="s">
        <v>8</v>
      </c>
      <c r="H542" s="1" t="s">
        <v>9</v>
      </c>
      <c r="I542" s="1">
        <f t="shared" si="14"/>
        <v>1</v>
      </c>
      <c r="J542" s="1">
        <f t="shared" si="15"/>
        <v>0</v>
      </c>
      <c r="K542" s="1">
        <v>0</v>
      </c>
      <c r="M542" s="2"/>
    </row>
    <row r="543" spans="1:13" s="1" customFormat="1" x14ac:dyDescent="0.2">
      <c r="A543" s="1" t="s">
        <v>503</v>
      </c>
      <c r="D543" s="1" t="s">
        <v>10</v>
      </c>
      <c r="E543" s="1" t="s">
        <v>0</v>
      </c>
      <c r="F543" s="1" t="s">
        <v>0</v>
      </c>
      <c r="G543" s="1" t="s">
        <v>8</v>
      </c>
      <c r="H543" s="1" t="s">
        <v>9</v>
      </c>
      <c r="I543" s="1">
        <f t="shared" si="14"/>
        <v>1</v>
      </c>
      <c r="J543" s="1">
        <f t="shared" si="15"/>
        <v>0</v>
      </c>
      <c r="K543" s="1">
        <v>0</v>
      </c>
    </row>
    <row r="544" spans="1:13" s="1" customFormat="1" x14ac:dyDescent="0.2">
      <c r="A544" s="1" t="s">
        <v>504</v>
      </c>
      <c r="D544" s="1" t="s">
        <v>10</v>
      </c>
      <c r="E544" s="1" t="s">
        <v>8</v>
      </c>
      <c r="F544" s="1" t="s">
        <v>11</v>
      </c>
      <c r="G544" s="1" t="s">
        <v>8</v>
      </c>
      <c r="H544" s="1" t="s">
        <v>9</v>
      </c>
      <c r="I544" s="1">
        <f t="shared" si="14"/>
        <v>1</v>
      </c>
      <c r="J544" s="1">
        <f t="shared" si="15"/>
        <v>0</v>
      </c>
      <c r="K544" s="1">
        <v>0</v>
      </c>
    </row>
    <row r="545" spans="1:13" s="1" customFormat="1" x14ac:dyDescent="0.2">
      <c r="A545" s="1" t="s">
        <v>506</v>
      </c>
      <c r="D545" s="1" t="s">
        <v>10</v>
      </c>
      <c r="E545" s="1" t="s">
        <v>8</v>
      </c>
      <c r="F545" s="1" t="s">
        <v>11</v>
      </c>
      <c r="G545" s="1" t="s">
        <v>8</v>
      </c>
      <c r="H545" s="1" t="s">
        <v>9</v>
      </c>
      <c r="I545" s="1">
        <f t="shared" si="14"/>
        <v>1</v>
      </c>
      <c r="J545" s="1">
        <f t="shared" si="15"/>
        <v>0</v>
      </c>
      <c r="K545" s="1">
        <v>0</v>
      </c>
    </row>
    <row r="546" spans="1:13" s="1" customFormat="1" x14ac:dyDescent="0.2">
      <c r="A546" s="1" t="s">
        <v>511</v>
      </c>
      <c r="D546" s="1" t="s">
        <v>10</v>
      </c>
      <c r="E546" s="1" t="s">
        <v>8</v>
      </c>
      <c r="F546" s="1" t="s">
        <v>44</v>
      </c>
      <c r="G546" s="1" t="s">
        <v>8</v>
      </c>
      <c r="H546" s="1" t="s">
        <v>9</v>
      </c>
      <c r="I546" s="1">
        <f t="shared" si="14"/>
        <v>1</v>
      </c>
      <c r="J546" s="1">
        <f t="shared" si="15"/>
        <v>0</v>
      </c>
      <c r="K546" s="1">
        <v>0</v>
      </c>
    </row>
    <row r="547" spans="1:13" s="1" customFormat="1" x14ac:dyDescent="0.2">
      <c r="A547" s="1" t="s">
        <v>512</v>
      </c>
      <c r="D547" s="1" t="s">
        <v>5</v>
      </c>
      <c r="E547" s="1" t="s">
        <v>8</v>
      </c>
      <c r="F547" s="1" t="s">
        <v>11</v>
      </c>
      <c r="G547" s="1" t="s">
        <v>8</v>
      </c>
      <c r="H547" s="1" t="s">
        <v>9</v>
      </c>
      <c r="I547" s="1">
        <f t="shared" si="14"/>
        <v>1</v>
      </c>
      <c r="J547" s="1">
        <f t="shared" si="15"/>
        <v>0</v>
      </c>
      <c r="K547" s="1">
        <v>0</v>
      </c>
    </row>
    <row r="548" spans="1:13" s="1" customFormat="1" x14ac:dyDescent="0.2">
      <c r="A548" s="1" t="s">
        <v>513</v>
      </c>
      <c r="D548" s="1" t="s">
        <v>10</v>
      </c>
      <c r="E548" s="1" t="s">
        <v>8</v>
      </c>
      <c r="F548" s="1" t="s">
        <v>11</v>
      </c>
      <c r="G548" s="1" t="s">
        <v>8</v>
      </c>
      <c r="H548" s="1" t="s">
        <v>9</v>
      </c>
      <c r="I548" s="1">
        <f t="shared" si="14"/>
        <v>1</v>
      </c>
      <c r="J548" s="1">
        <f t="shared" si="15"/>
        <v>0</v>
      </c>
      <c r="K548" s="1">
        <v>0</v>
      </c>
      <c r="M548" s="2"/>
    </row>
    <row r="549" spans="1:13" s="1" customFormat="1" x14ac:dyDescent="0.2">
      <c r="A549" s="1" t="s">
        <v>516</v>
      </c>
      <c r="D549" s="1" t="s">
        <v>10</v>
      </c>
      <c r="E549" s="1" t="s">
        <v>8</v>
      </c>
      <c r="F549" s="1" t="s">
        <v>11</v>
      </c>
      <c r="G549" s="1" t="s">
        <v>8</v>
      </c>
      <c r="H549" s="1" t="s">
        <v>9</v>
      </c>
      <c r="I549" s="1">
        <f t="shared" si="14"/>
        <v>1</v>
      </c>
      <c r="J549" s="1">
        <f t="shared" si="15"/>
        <v>0</v>
      </c>
      <c r="K549" s="1">
        <v>0</v>
      </c>
    </row>
    <row r="550" spans="1:13" s="1" customFormat="1" x14ac:dyDescent="0.2">
      <c r="A550" s="1" t="s">
        <v>517</v>
      </c>
      <c r="D550" s="1" t="s">
        <v>5</v>
      </c>
      <c r="E550" s="1" t="s">
        <v>8</v>
      </c>
      <c r="F550" s="1" t="s">
        <v>11</v>
      </c>
      <c r="G550" s="1" t="s">
        <v>8</v>
      </c>
      <c r="H550" s="1" t="s">
        <v>9</v>
      </c>
      <c r="I550" s="1">
        <f t="shared" si="14"/>
        <v>1</v>
      </c>
      <c r="J550" s="1">
        <f t="shared" si="15"/>
        <v>0</v>
      </c>
      <c r="K550" s="1">
        <v>0</v>
      </c>
    </row>
    <row r="551" spans="1:13" s="1" customFormat="1" x14ac:dyDescent="0.2">
      <c r="A551" s="1" t="s">
        <v>518</v>
      </c>
      <c r="D551" s="1" t="s">
        <v>5</v>
      </c>
      <c r="E551" s="1" t="s">
        <v>8</v>
      </c>
      <c r="F551" s="1" t="s">
        <v>11</v>
      </c>
      <c r="G551" s="1" t="s">
        <v>8</v>
      </c>
      <c r="H551" s="1" t="s">
        <v>9</v>
      </c>
      <c r="I551" s="1">
        <f t="shared" si="14"/>
        <v>1</v>
      </c>
      <c r="J551" s="1">
        <f t="shared" si="15"/>
        <v>0</v>
      </c>
      <c r="K551" s="1">
        <v>0</v>
      </c>
      <c r="M551" s="2"/>
    </row>
    <row r="552" spans="1:13" s="1" customFormat="1" x14ac:dyDescent="0.2">
      <c r="A552" s="1" t="s">
        <v>519</v>
      </c>
      <c r="D552" s="1" t="s">
        <v>10</v>
      </c>
      <c r="E552" s="1" t="s">
        <v>0</v>
      </c>
      <c r="F552" s="1" t="s">
        <v>11</v>
      </c>
      <c r="G552" s="1" t="s">
        <v>8</v>
      </c>
      <c r="H552" s="1" t="s">
        <v>9</v>
      </c>
      <c r="I552" s="1">
        <f t="shared" si="14"/>
        <v>1</v>
      </c>
      <c r="J552" s="1">
        <f t="shared" si="15"/>
        <v>0</v>
      </c>
      <c r="K552" s="1">
        <v>0</v>
      </c>
    </row>
    <row r="553" spans="1:13" s="1" customFormat="1" x14ac:dyDescent="0.2">
      <c r="A553" s="1" t="s">
        <v>520</v>
      </c>
      <c r="D553" s="1" t="s">
        <v>10</v>
      </c>
      <c r="E553" s="1" t="s">
        <v>8</v>
      </c>
      <c r="F553" s="1" t="s">
        <v>11</v>
      </c>
      <c r="G553" s="1" t="s">
        <v>8</v>
      </c>
      <c r="H553" s="1" t="s">
        <v>9</v>
      </c>
      <c r="I553" s="1">
        <f t="shared" si="14"/>
        <v>1</v>
      </c>
      <c r="J553" s="1">
        <f t="shared" si="15"/>
        <v>0</v>
      </c>
      <c r="K553" s="1">
        <v>0</v>
      </c>
    </row>
    <row r="554" spans="1:13" s="1" customFormat="1" x14ac:dyDescent="0.2">
      <c r="A554" s="1" t="s">
        <v>521</v>
      </c>
      <c r="D554" s="1" t="s">
        <v>10</v>
      </c>
      <c r="E554" s="1" t="s">
        <v>8</v>
      </c>
      <c r="F554" s="1" t="s">
        <v>11</v>
      </c>
      <c r="G554" s="1" t="s">
        <v>8</v>
      </c>
      <c r="H554" s="1" t="s">
        <v>9</v>
      </c>
      <c r="I554" s="1">
        <f t="shared" si="14"/>
        <v>1</v>
      </c>
      <c r="J554" s="1">
        <f t="shared" si="15"/>
        <v>0</v>
      </c>
      <c r="K554" s="1">
        <v>0</v>
      </c>
    </row>
    <row r="555" spans="1:13" s="1" customFormat="1" x14ac:dyDescent="0.2">
      <c r="A555" s="1" t="s">
        <v>529</v>
      </c>
      <c r="D555" s="1" t="s">
        <v>10</v>
      </c>
      <c r="E555" s="1" t="s">
        <v>8</v>
      </c>
      <c r="F555" s="1" t="s">
        <v>11</v>
      </c>
      <c r="G555" s="1" t="s">
        <v>8</v>
      </c>
      <c r="H555" s="1" t="s">
        <v>9</v>
      </c>
      <c r="I555" s="1">
        <f t="shared" si="14"/>
        <v>1</v>
      </c>
      <c r="J555" s="1">
        <f t="shared" si="15"/>
        <v>0</v>
      </c>
      <c r="K555" s="1">
        <v>0</v>
      </c>
    </row>
    <row r="556" spans="1:13" s="1" customFormat="1" x14ac:dyDescent="0.2">
      <c r="A556" s="1" t="s">
        <v>531</v>
      </c>
      <c r="D556" s="1" t="s">
        <v>5</v>
      </c>
      <c r="E556" s="1" t="s">
        <v>8</v>
      </c>
      <c r="F556" s="1" t="s">
        <v>11</v>
      </c>
      <c r="G556" s="1" t="s">
        <v>8</v>
      </c>
      <c r="H556" s="1" t="s">
        <v>9</v>
      </c>
      <c r="I556" s="1">
        <f t="shared" si="14"/>
        <v>1</v>
      </c>
      <c r="J556" s="1">
        <f t="shared" si="15"/>
        <v>0</v>
      </c>
      <c r="K556" s="1">
        <v>0</v>
      </c>
    </row>
    <row r="557" spans="1:13" s="1" customFormat="1" x14ac:dyDescent="0.2">
      <c r="A557" s="1" t="s">
        <v>533</v>
      </c>
      <c r="D557" s="1" t="s">
        <v>10</v>
      </c>
      <c r="E557" s="1" t="s">
        <v>8</v>
      </c>
      <c r="F557" s="1" t="s">
        <v>11</v>
      </c>
      <c r="G557" s="1" t="s">
        <v>8</v>
      </c>
      <c r="H557" s="1" t="s">
        <v>9</v>
      </c>
      <c r="I557" s="1">
        <f t="shared" si="14"/>
        <v>1</v>
      </c>
      <c r="J557" s="1">
        <f t="shared" si="15"/>
        <v>0</v>
      </c>
      <c r="K557" s="1">
        <v>0</v>
      </c>
    </row>
    <row r="558" spans="1:13" s="1" customFormat="1" x14ac:dyDescent="0.2">
      <c r="A558" s="1" t="s">
        <v>534</v>
      </c>
      <c r="D558" s="1" t="s">
        <v>5</v>
      </c>
      <c r="E558" s="1" t="s">
        <v>8</v>
      </c>
      <c r="F558" s="1" t="s">
        <v>73</v>
      </c>
      <c r="G558" s="1" t="s">
        <v>8</v>
      </c>
      <c r="H558" s="1" t="s">
        <v>9</v>
      </c>
      <c r="I558" s="1">
        <f t="shared" si="14"/>
        <v>1</v>
      </c>
      <c r="J558" s="1">
        <f t="shared" si="15"/>
        <v>0</v>
      </c>
      <c r="K558" s="1">
        <v>0</v>
      </c>
    </row>
    <row r="559" spans="1:13" s="1" customFormat="1" x14ac:dyDescent="0.2">
      <c r="A559" s="1" t="s">
        <v>540</v>
      </c>
      <c r="D559" s="1" t="s">
        <v>10</v>
      </c>
      <c r="E559" s="1" t="s">
        <v>8</v>
      </c>
      <c r="F559" s="1" t="s">
        <v>11</v>
      </c>
      <c r="G559" s="1" t="s">
        <v>8</v>
      </c>
      <c r="H559" s="1" t="s">
        <v>9</v>
      </c>
      <c r="I559" s="1">
        <f t="shared" si="14"/>
        <v>1</v>
      </c>
      <c r="J559" s="1">
        <f t="shared" si="15"/>
        <v>0</v>
      </c>
      <c r="K559" s="1">
        <v>0</v>
      </c>
      <c r="M559" s="2"/>
    </row>
    <row r="560" spans="1:13" s="1" customFormat="1" x14ac:dyDescent="0.2">
      <c r="A560" s="1" t="s">
        <v>546</v>
      </c>
      <c r="D560" s="1" t="s">
        <v>10</v>
      </c>
      <c r="E560" s="1" t="s">
        <v>8</v>
      </c>
      <c r="F560" s="1" t="s">
        <v>11</v>
      </c>
      <c r="G560" s="1" t="s">
        <v>8</v>
      </c>
      <c r="H560" s="1" t="s">
        <v>9</v>
      </c>
      <c r="I560" s="1">
        <f t="shared" si="14"/>
        <v>1</v>
      </c>
      <c r="J560" s="1">
        <f t="shared" si="15"/>
        <v>0</v>
      </c>
      <c r="K560" s="1">
        <v>0</v>
      </c>
      <c r="M560" s="2"/>
    </row>
    <row r="561" spans="1:13" s="1" customFormat="1" x14ac:dyDescent="0.2">
      <c r="A561" s="1" t="s">
        <v>550</v>
      </c>
      <c r="D561" s="1" t="s">
        <v>10</v>
      </c>
      <c r="E561" s="1" t="s">
        <v>8</v>
      </c>
      <c r="F561" s="1" t="s">
        <v>11</v>
      </c>
      <c r="G561" s="1" t="s">
        <v>8</v>
      </c>
      <c r="H561" s="1" t="s">
        <v>9</v>
      </c>
      <c r="I561" s="1">
        <f t="shared" si="14"/>
        <v>1</v>
      </c>
      <c r="J561" s="1">
        <f t="shared" si="15"/>
        <v>0</v>
      </c>
      <c r="K561" s="1">
        <v>0</v>
      </c>
      <c r="M561" s="2"/>
    </row>
    <row r="562" spans="1:13" s="1" customFormat="1" x14ac:dyDescent="0.2">
      <c r="A562" s="1" t="s">
        <v>551</v>
      </c>
      <c r="D562" s="1" t="s">
        <v>10</v>
      </c>
      <c r="E562" s="1" t="s">
        <v>8</v>
      </c>
      <c r="F562" s="1" t="s">
        <v>11</v>
      </c>
      <c r="G562" s="1" t="s">
        <v>8</v>
      </c>
      <c r="H562" s="1" t="s">
        <v>9</v>
      </c>
      <c r="I562" s="1">
        <f t="shared" si="14"/>
        <v>1</v>
      </c>
      <c r="J562" s="1">
        <f t="shared" si="15"/>
        <v>0</v>
      </c>
      <c r="K562" s="1">
        <v>0</v>
      </c>
    </row>
    <row r="563" spans="1:13" s="1" customFormat="1" x14ac:dyDescent="0.2">
      <c r="A563" s="1" t="s">
        <v>552</v>
      </c>
      <c r="D563" s="1" t="s">
        <v>10</v>
      </c>
      <c r="E563" s="1" t="s">
        <v>8</v>
      </c>
      <c r="F563" s="1" t="s">
        <v>11</v>
      </c>
      <c r="G563" s="1" t="s">
        <v>8</v>
      </c>
      <c r="H563" s="1" t="s">
        <v>9</v>
      </c>
      <c r="I563" s="1">
        <f t="shared" si="14"/>
        <v>1</v>
      </c>
      <c r="J563" s="1">
        <f t="shared" si="15"/>
        <v>0</v>
      </c>
      <c r="K563" s="1">
        <v>0</v>
      </c>
    </row>
    <row r="564" spans="1:13" s="1" customFormat="1" x14ac:dyDescent="0.2">
      <c r="A564" s="1" t="s">
        <v>553</v>
      </c>
      <c r="D564" s="1" t="s">
        <v>5</v>
      </c>
      <c r="E564" s="1" t="s">
        <v>8</v>
      </c>
      <c r="F564" s="1" t="s">
        <v>11</v>
      </c>
      <c r="G564" s="1" t="s">
        <v>8</v>
      </c>
      <c r="H564" s="1" t="s">
        <v>9</v>
      </c>
      <c r="I564" s="1">
        <f t="shared" si="14"/>
        <v>1</v>
      </c>
      <c r="J564" s="1">
        <f t="shared" si="15"/>
        <v>0</v>
      </c>
      <c r="K564" s="1">
        <v>0</v>
      </c>
    </row>
    <row r="565" spans="1:13" s="1" customFormat="1" x14ac:dyDescent="0.2">
      <c r="A565" s="1" t="s">
        <v>555</v>
      </c>
      <c r="D565" s="1" t="s">
        <v>10</v>
      </c>
      <c r="E565" s="1" t="s">
        <v>8</v>
      </c>
      <c r="F565" s="1" t="s">
        <v>11</v>
      </c>
      <c r="G565" s="1" t="s">
        <v>8</v>
      </c>
      <c r="H565" s="1" t="s">
        <v>9</v>
      </c>
      <c r="I565" s="1">
        <f t="shared" si="14"/>
        <v>1</v>
      </c>
      <c r="J565" s="1">
        <f t="shared" si="15"/>
        <v>0</v>
      </c>
      <c r="K565" s="1">
        <v>0</v>
      </c>
    </row>
    <row r="566" spans="1:13" s="1" customFormat="1" x14ac:dyDescent="0.2">
      <c r="A566" s="1" t="s">
        <v>562</v>
      </c>
      <c r="D566" s="1" t="s">
        <v>10</v>
      </c>
      <c r="E566" s="1" t="s">
        <v>8</v>
      </c>
      <c r="F566" s="1" t="s">
        <v>11</v>
      </c>
      <c r="G566" s="1" t="s">
        <v>8</v>
      </c>
      <c r="H566" s="1" t="s">
        <v>9</v>
      </c>
      <c r="I566" s="1">
        <f t="shared" si="14"/>
        <v>1</v>
      </c>
      <c r="J566" s="1">
        <f t="shared" si="15"/>
        <v>0</v>
      </c>
      <c r="K566" s="1">
        <v>0</v>
      </c>
    </row>
    <row r="567" spans="1:13" s="1" customFormat="1" x14ac:dyDescent="0.2">
      <c r="A567" s="1" t="s">
        <v>563</v>
      </c>
      <c r="D567" s="1" t="s">
        <v>10</v>
      </c>
      <c r="E567" s="1" t="s">
        <v>8</v>
      </c>
      <c r="F567" s="1" t="s">
        <v>11</v>
      </c>
      <c r="G567" s="1" t="s">
        <v>8</v>
      </c>
      <c r="H567" s="1" t="s">
        <v>9</v>
      </c>
      <c r="I567" s="1">
        <f t="shared" si="14"/>
        <v>1</v>
      </c>
      <c r="J567" s="1">
        <f t="shared" si="15"/>
        <v>0</v>
      </c>
      <c r="K567" s="1">
        <v>0</v>
      </c>
    </row>
    <row r="568" spans="1:13" s="1" customFormat="1" x14ac:dyDescent="0.2">
      <c r="A568" s="1" t="s">
        <v>564</v>
      </c>
      <c r="D568" s="1" t="s">
        <v>10</v>
      </c>
      <c r="E568" s="1" t="s">
        <v>8</v>
      </c>
      <c r="F568" s="1" t="s">
        <v>11</v>
      </c>
      <c r="G568" s="1" t="s">
        <v>8</v>
      </c>
      <c r="H568" s="1" t="s">
        <v>9</v>
      </c>
      <c r="I568" s="1">
        <f t="shared" si="14"/>
        <v>1</v>
      </c>
      <c r="J568" s="1">
        <f t="shared" si="15"/>
        <v>0</v>
      </c>
      <c r="K568" s="1">
        <v>0</v>
      </c>
      <c r="M568" s="2"/>
    </row>
    <row r="569" spans="1:13" s="1" customFormat="1" x14ac:dyDescent="0.2">
      <c r="A569" s="1" t="s">
        <v>565</v>
      </c>
      <c r="D569" s="1" t="s">
        <v>10</v>
      </c>
      <c r="E569" s="1" t="s">
        <v>8</v>
      </c>
      <c r="F569" s="1" t="s">
        <v>11</v>
      </c>
      <c r="G569" s="1" t="s">
        <v>8</v>
      </c>
      <c r="H569" s="1" t="s">
        <v>9</v>
      </c>
      <c r="I569" s="1">
        <f t="shared" si="14"/>
        <v>1</v>
      </c>
      <c r="J569" s="1">
        <f t="shared" si="15"/>
        <v>0</v>
      </c>
      <c r="K569" s="1">
        <v>0</v>
      </c>
      <c r="M569" s="2"/>
    </row>
    <row r="570" spans="1:13" s="1" customFormat="1" x14ac:dyDescent="0.2">
      <c r="A570" s="1" t="s">
        <v>566</v>
      </c>
      <c r="D570" s="1" t="s">
        <v>5</v>
      </c>
      <c r="E570" s="1" t="s">
        <v>8</v>
      </c>
      <c r="F570" s="1" t="s">
        <v>11</v>
      </c>
      <c r="G570" s="1" t="s">
        <v>8</v>
      </c>
      <c r="H570" s="1" t="s">
        <v>9</v>
      </c>
      <c r="I570" s="1">
        <f t="shared" si="14"/>
        <v>1</v>
      </c>
      <c r="J570" s="1">
        <f t="shared" si="15"/>
        <v>0</v>
      </c>
      <c r="K570" s="1">
        <v>0</v>
      </c>
    </row>
    <row r="571" spans="1:13" s="1" customFormat="1" x14ac:dyDescent="0.2">
      <c r="A571" s="1" t="s">
        <v>570</v>
      </c>
      <c r="D571" s="1" t="s">
        <v>5</v>
      </c>
      <c r="E571" s="1" t="s">
        <v>8</v>
      </c>
      <c r="F571" s="1" t="s">
        <v>11</v>
      </c>
      <c r="G571" s="1" t="s">
        <v>8</v>
      </c>
      <c r="H571" s="1" t="s">
        <v>9</v>
      </c>
      <c r="I571" s="1">
        <f t="shared" si="14"/>
        <v>1</v>
      </c>
      <c r="J571" s="1">
        <f t="shared" si="15"/>
        <v>0</v>
      </c>
      <c r="K571" s="1">
        <v>0</v>
      </c>
    </row>
    <row r="572" spans="1:13" s="1" customFormat="1" x14ac:dyDescent="0.2">
      <c r="A572" s="1" t="s">
        <v>572</v>
      </c>
      <c r="D572" s="1" t="s">
        <v>10</v>
      </c>
      <c r="E572" s="1" t="s">
        <v>8</v>
      </c>
      <c r="F572" s="1" t="s">
        <v>11</v>
      </c>
      <c r="G572" s="1" t="s">
        <v>8</v>
      </c>
      <c r="H572" s="1" t="s">
        <v>9</v>
      </c>
      <c r="I572" s="1">
        <f t="shared" si="14"/>
        <v>1</v>
      </c>
      <c r="J572" s="1">
        <f t="shared" si="15"/>
        <v>0</v>
      </c>
      <c r="K572" s="1">
        <v>0</v>
      </c>
    </row>
    <row r="573" spans="1:13" s="1" customFormat="1" x14ac:dyDescent="0.2">
      <c r="A573" s="1" t="s">
        <v>580</v>
      </c>
      <c r="D573" s="1" t="s">
        <v>10</v>
      </c>
      <c r="E573" s="1" t="s">
        <v>8</v>
      </c>
      <c r="F573" s="1" t="s">
        <v>11</v>
      </c>
      <c r="G573" s="1" t="s">
        <v>8</v>
      </c>
      <c r="H573" s="1" t="s">
        <v>9</v>
      </c>
      <c r="I573" s="1">
        <f t="shared" si="14"/>
        <v>1</v>
      </c>
      <c r="J573" s="1">
        <f t="shared" si="15"/>
        <v>0</v>
      </c>
      <c r="K573" s="1">
        <v>0</v>
      </c>
      <c r="M573" s="2"/>
    </row>
    <row r="574" spans="1:13" s="1" customFormat="1" x14ac:dyDescent="0.2">
      <c r="A574" s="1" t="s">
        <v>581</v>
      </c>
      <c r="D574" s="1" t="s">
        <v>10</v>
      </c>
      <c r="E574" s="1" t="s">
        <v>3</v>
      </c>
      <c r="F574" s="1" t="s">
        <v>73</v>
      </c>
      <c r="G574" s="1" t="s">
        <v>8</v>
      </c>
      <c r="H574" s="1" t="s">
        <v>9</v>
      </c>
      <c r="I574" s="1">
        <f t="shared" si="14"/>
        <v>1</v>
      </c>
      <c r="J574" s="1">
        <f t="shared" si="15"/>
        <v>0</v>
      </c>
      <c r="K574" s="1">
        <v>0</v>
      </c>
    </row>
    <row r="575" spans="1:13" s="1" customFormat="1" x14ac:dyDescent="0.2">
      <c r="A575" s="1" t="s">
        <v>582</v>
      </c>
      <c r="D575" s="1" t="s">
        <v>10</v>
      </c>
      <c r="E575" s="1" t="s">
        <v>8</v>
      </c>
      <c r="F575" s="1" t="s">
        <v>11</v>
      </c>
      <c r="G575" s="1" t="s">
        <v>8</v>
      </c>
      <c r="H575" s="1" t="s">
        <v>9</v>
      </c>
      <c r="I575" s="1">
        <f t="shared" si="14"/>
        <v>1</v>
      </c>
      <c r="J575" s="1">
        <f t="shared" si="15"/>
        <v>0</v>
      </c>
      <c r="K575" s="1">
        <v>0</v>
      </c>
    </row>
    <row r="576" spans="1:13" s="1" customFormat="1" x14ac:dyDescent="0.2">
      <c r="A576" s="1" t="s">
        <v>584</v>
      </c>
      <c r="D576" s="1" t="s">
        <v>5</v>
      </c>
      <c r="E576" s="1" t="s">
        <v>3</v>
      </c>
      <c r="F576" s="1" t="s">
        <v>11</v>
      </c>
      <c r="G576" s="1" t="s">
        <v>8</v>
      </c>
      <c r="H576" s="1" t="s">
        <v>9</v>
      </c>
      <c r="I576" s="1">
        <f t="shared" si="14"/>
        <v>1</v>
      </c>
      <c r="J576" s="1">
        <f t="shared" si="15"/>
        <v>0</v>
      </c>
      <c r="K576" s="1">
        <v>0</v>
      </c>
    </row>
    <row r="577" spans="1:15" s="1" customFormat="1" x14ac:dyDescent="0.2">
      <c r="A577" s="1" t="s">
        <v>585</v>
      </c>
      <c r="D577" s="1" t="s">
        <v>5</v>
      </c>
      <c r="E577" s="1" t="s">
        <v>8</v>
      </c>
      <c r="F577" s="1" t="s">
        <v>11</v>
      </c>
      <c r="G577" s="1" t="s">
        <v>8</v>
      </c>
      <c r="H577" s="1" t="s">
        <v>9</v>
      </c>
      <c r="I577" s="1">
        <f t="shared" si="14"/>
        <v>1</v>
      </c>
      <c r="J577" s="1">
        <f t="shared" si="15"/>
        <v>0</v>
      </c>
      <c r="K577" s="1">
        <v>0</v>
      </c>
    </row>
    <row r="578" spans="1:15" s="1" customFormat="1" x14ac:dyDescent="0.2">
      <c r="A578" s="1" t="s">
        <v>588</v>
      </c>
      <c r="D578" s="1" t="s">
        <v>10</v>
      </c>
      <c r="E578" s="1" t="s">
        <v>8</v>
      </c>
      <c r="F578" s="1" t="s">
        <v>11</v>
      </c>
      <c r="G578" s="1" t="s">
        <v>8</v>
      </c>
      <c r="H578" s="1" t="s">
        <v>9</v>
      </c>
      <c r="I578" s="1">
        <f t="shared" si="14"/>
        <v>1</v>
      </c>
      <c r="J578" s="1">
        <f t="shared" si="15"/>
        <v>0</v>
      </c>
      <c r="K578" s="1">
        <v>0</v>
      </c>
      <c r="M578" s="2"/>
    </row>
    <row r="579" spans="1:15" s="1" customFormat="1" x14ac:dyDescent="0.2">
      <c r="A579" s="1" t="s">
        <v>589</v>
      </c>
      <c r="D579" s="1" t="s">
        <v>10</v>
      </c>
      <c r="E579" s="1" t="s">
        <v>8</v>
      </c>
      <c r="F579" s="1" t="s">
        <v>11</v>
      </c>
      <c r="G579" s="1" t="s">
        <v>8</v>
      </c>
      <c r="H579" s="1" t="s">
        <v>9</v>
      </c>
      <c r="I579" s="1">
        <f t="shared" si="14"/>
        <v>1</v>
      </c>
      <c r="J579" s="1">
        <f t="shared" si="15"/>
        <v>0</v>
      </c>
      <c r="K579" s="1">
        <v>0</v>
      </c>
    </row>
    <row r="580" spans="1:15" s="1" customFormat="1" x14ac:dyDescent="0.2">
      <c r="A580" s="1" t="s">
        <v>590</v>
      </c>
      <c r="D580" s="1" t="s">
        <v>10</v>
      </c>
      <c r="E580" s="1" t="s">
        <v>8</v>
      </c>
      <c r="F580" s="1" t="s">
        <v>11</v>
      </c>
      <c r="G580" s="1" t="s">
        <v>8</v>
      </c>
      <c r="H580" s="1" t="s">
        <v>9</v>
      </c>
      <c r="I580" s="1">
        <f t="shared" si="14"/>
        <v>1</v>
      </c>
      <c r="J580" s="1">
        <f t="shared" si="15"/>
        <v>0</v>
      </c>
      <c r="K580" s="1">
        <v>0</v>
      </c>
    </row>
    <row r="581" spans="1:15" s="1" customFormat="1" x14ac:dyDescent="0.2">
      <c r="A581" s="1" t="s">
        <v>591</v>
      </c>
      <c r="D581" s="1" t="s">
        <v>10</v>
      </c>
      <c r="E581" s="1" t="s">
        <v>8</v>
      </c>
      <c r="F581" s="1" t="s">
        <v>11</v>
      </c>
      <c r="G581" s="1" t="s">
        <v>8</v>
      </c>
      <c r="H581" s="1" t="s">
        <v>9</v>
      </c>
      <c r="I581" s="1">
        <f t="shared" ref="I581:I644" si="16">COUNTIF(H581,"Ineligible.")+COUNTIF(H581,"Patient approached by conflicting study.")</f>
        <v>1</v>
      </c>
      <c r="J581" s="1">
        <f t="shared" si="15"/>
        <v>0</v>
      </c>
      <c r="K581" s="1">
        <v>0</v>
      </c>
    </row>
    <row r="582" spans="1:15" s="1" customFormat="1" x14ac:dyDescent="0.2">
      <c r="A582" s="1" t="s">
        <v>592</v>
      </c>
      <c r="D582" s="1" t="s">
        <v>5</v>
      </c>
      <c r="E582" s="1" t="s">
        <v>8</v>
      </c>
      <c r="F582" s="1" t="s">
        <v>11</v>
      </c>
      <c r="G582" s="1" t="s">
        <v>8</v>
      </c>
      <c r="H582" s="1" t="s">
        <v>9</v>
      </c>
      <c r="I582" s="1">
        <f t="shared" si="16"/>
        <v>1</v>
      </c>
      <c r="J582" s="1">
        <f t="shared" si="15"/>
        <v>0</v>
      </c>
      <c r="K582" s="1">
        <v>0</v>
      </c>
    </row>
    <row r="583" spans="1:15" s="1" customFormat="1" x14ac:dyDescent="0.2">
      <c r="A583" s="1" t="s">
        <v>593</v>
      </c>
      <c r="D583" s="1" t="s">
        <v>5</v>
      </c>
      <c r="E583" s="1" t="s">
        <v>8</v>
      </c>
      <c r="F583" s="1" t="s">
        <v>11</v>
      </c>
      <c r="G583" s="1" t="s">
        <v>8</v>
      </c>
      <c r="H583" s="1" t="s">
        <v>9</v>
      </c>
      <c r="I583" s="1">
        <f t="shared" si="16"/>
        <v>1</v>
      </c>
      <c r="J583" s="1">
        <f t="shared" si="15"/>
        <v>0</v>
      </c>
      <c r="K583" s="1">
        <v>0</v>
      </c>
    </row>
    <row r="584" spans="1:15" s="1" customFormat="1" x14ac:dyDescent="0.2">
      <c r="A584" s="1" t="s">
        <v>594</v>
      </c>
      <c r="D584" s="1" t="s">
        <v>10</v>
      </c>
      <c r="E584" s="1" t="s">
        <v>8</v>
      </c>
      <c r="F584" s="1" t="s">
        <v>11</v>
      </c>
      <c r="G584" s="1" t="s">
        <v>8</v>
      </c>
      <c r="H584" s="1" t="s">
        <v>9</v>
      </c>
      <c r="I584" s="1">
        <f t="shared" si="16"/>
        <v>1</v>
      </c>
      <c r="J584" s="1">
        <f t="shared" si="15"/>
        <v>0</v>
      </c>
      <c r="K584" s="1">
        <v>0</v>
      </c>
    </row>
    <row r="585" spans="1:15" s="1" customFormat="1" x14ac:dyDescent="0.2">
      <c r="A585" s="1" t="s">
        <v>595</v>
      </c>
      <c r="D585" s="1" t="s">
        <v>5</v>
      </c>
      <c r="E585" s="1" t="s">
        <v>8</v>
      </c>
      <c r="F585" s="1" t="s">
        <v>11</v>
      </c>
      <c r="G585" s="1" t="s">
        <v>8</v>
      </c>
      <c r="H585" s="1" t="s">
        <v>9</v>
      </c>
      <c r="I585" s="1">
        <f t="shared" si="16"/>
        <v>1</v>
      </c>
      <c r="J585" s="1">
        <f t="shared" si="15"/>
        <v>0</v>
      </c>
      <c r="K585" s="1">
        <v>0</v>
      </c>
    </row>
    <row r="586" spans="1:15" s="1" customFormat="1" x14ac:dyDescent="0.2">
      <c r="A586" s="1" t="s">
        <v>596</v>
      </c>
      <c r="D586" s="1" t="s">
        <v>10</v>
      </c>
      <c r="E586" s="1" t="s">
        <v>8</v>
      </c>
      <c r="F586" s="1" t="s">
        <v>73</v>
      </c>
      <c r="G586" s="1" t="s">
        <v>8</v>
      </c>
      <c r="H586" s="1" t="s">
        <v>9</v>
      </c>
      <c r="I586" s="1">
        <f t="shared" si="16"/>
        <v>1</v>
      </c>
      <c r="J586" s="1">
        <f t="shared" si="15"/>
        <v>0</v>
      </c>
      <c r="K586" s="1">
        <v>0</v>
      </c>
      <c r="M586" s="2"/>
    </row>
    <row r="587" spans="1:15" s="1" customFormat="1" x14ac:dyDescent="0.2">
      <c r="A587" s="1" t="s">
        <v>597</v>
      </c>
      <c r="D587" s="1" t="s">
        <v>10</v>
      </c>
      <c r="E587" s="1" t="s">
        <v>0</v>
      </c>
      <c r="F587" s="1" t="s">
        <v>11</v>
      </c>
      <c r="G587" s="1" t="s">
        <v>8</v>
      </c>
      <c r="H587" s="1" t="s">
        <v>9</v>
      </c>
      <c r="I587" s="1">
        <f t="shared" si="16"/>
        <v>1</v>
      </c>
      <c r="J587" s="1">
        <f t="shared" si="15"/>
        <v>0</v>
      </c>
      <c r="K587" s="1">
        <v>0</v>
      </c>
      <c r="M587" s="2"/>
    </row>
    <row r="588" spans="1:15" s="1" customFormat="1" x14ac:dyDescent="0.2">
      <c r="A588" s="1" t="s">
        <v>601</v>
      </c>
      <c r="D588" s="1" t="s">
        <v>10</v>
      </c>
      <c r="E588" s="1" t="s">
        <v>8</v>
      </c>
      <c r="F588" s="1" t="s">
        <v>11</v>
      </c>
      <c r="G588" s="1" t="s">
        <v>8</v>
      </c>
      <c r="H588" s="1" t="s">
        <v>9</v>
      </c>
      <c r="I588" s="1">
        <f t="shared" si="16"/>
        <v>1</v>
      </c>
      <c r="J588" s="1">
        <f t="shared" ref="J588:J651" si="17">COUNTIF(H588,"Patient declined study participation")+COUNTIF(H588,"Patient declined study discussion")</f>
        <v>0</v>
      </c>
      <c r="K588" s="1">
        <v>0</v>
      </c>
      <c r="M588" s="2"/>
    </row>
    <row r="589" spans="1:15" s="1" customFormat="1" x14ac:dyDescent="0.2">
      <c r="A589" s="1" t="s">
        <v>602</v>
      </c>
      <c r="D589" s="1" t="s">
        <v>5</v>
      </c>
      <c r="E589" s="1" t="s">
        <v>8</v>
      </c>
      <c r="F589" s="1" t="s">
        <v>73</v>
      </c>
      <c r="G589" s="1" t="s">
        <v>8</v>
      </c>
      <c r="H589" s="1" t="s">
        <v>9</v>
      </c>
      <c r="I589" s="1">
        <f t="shared" si="16"/>
        <v>1</v>
      </c>
      <c r="J589" s="1">
        <f t="shared" si="17"/>
        <v>0</v>
      </c>
      <c r="K589" s="1">
        <v>0</v>
      </c>
    </row>
    <row r="590" spans="1:15" s="1" customFormat="1" x14ac:dyDescent="0.2">
      <c r="A590" s="1" t="s">
        <v>603</v>
      </c>
      <c r="D590" s="1" t="s">
        <v>10</v>
      </c>
      <c r="E590" s="1" t="s">
        <v>8</v>
      </c>
      <c r="F590" s="1" t="s">
        <v>11</v>
      </c>
      <c r="G590" s="1" t="s">
        <v>8</v>
      </c>
      <c r="H590" s="1" t="s">
        <v>9</v>
      </c>
      <c r="I590" s="1">
        <f t="shared" si="16"/>
        <v>1</v>
      </c>
      <c r="J590" s="1">
        <f t="shared" si="17"/>
        <v>0</v>
      </c>
      <c r="K590" s="1">
        <v>0</v>
      </c>
      <c r="M590" s="4"/>
      <c r="N590" s="4"/>
      <c r="O590" s="4"/>
    </row>
    <row r="591" spans="1:15" s="1" customFormat="1" x14ac:dyDescent="0.2">
      <c r="A591" s="1" t="s">
        <v>604</v>
      </c>
      <c r="D591" s="1" t="s">
        <v>10</v>
      </c>
      <c r="E591" s="1" t="s">
        <v>8</v>
      </c>
      <c r="F591" s="1" t="s">
        <v>11</v>
      </c>
      <c r="G591" s="1" t="s">
        <v>8</v>
      </c>
      <c r="H591" s="1" t="s">
        <v>9</v>
      </c>
      <c r="I591" s="1">
        <f t="shared" si="16"/>
        <v>1</v>
      </c>
      <c r="J591" s="1">
        <f t="shared" si="17"/>
        <v>0</v>
      </c>
      <c r="K591" s="1">
        <v>0</v>
      </c>
      <c r="M591" s="4"/>
      <c r="N591" s="4"/>
      <c r="O591" s="4"/>
    </row>
    <row r="592" spans="1:15" s="1" customFormat="1" x14ac:dyDescent="0.2">
      <c r="A592" s="1" t="s">
        <v>607</v>
      </c>
      <c r="D592" s="1" t="s">
        <v>5</v>
      </c>
      <c r="E592" s="1" t="s">
        <v>8</v>
      </c>
      <c r="F592" s="1" t="s">
        <v>11</v>
      </c>
      <c r="G592" s="1" t="s">
        <v>8</v>
      </c>
      <c r="H592" s="1" t="s">
        <v>9</v>
      </c>
      <c r="I592" s="1">
        <f t="shared" si="16"/>
        <v>1</v>
      </c>
      <c r="J592" s="1">
        <f t="shared" si="17"/>
        <v>0</v>
      </c>
      <c r="K592" s="1">
        <v>0</v>
      </c>
      <c r="M592" s="4"/>
      <c r="N592" s="4"/>
      <c r="O592" s="4"/>
    </row>
    <row r="593" spans="1:15" s="1" customFormat="1" x14ac:dyDescent="0.2">
      <c r="A593" s="1" t="s">
        <v>611</v>
      </c>
      <c r="D593" s="1" t="s">
        <v>10</v>
      </c>
      <c r="E593" s="1" t="s">
        <v>8</v>
      </c>
      <c r="F593" s="1" t="s">
        <v>26</v>
      </c>
      <c r="G593" s="1" t="s">
        <v>8</v>
      </c>
      <c r="H593" s="1" t="s">
        <v>9</v>
      </c>
      <c r="I593" s="1">
        <f t="shared" si="16"/>
        <v>1</v>
      </c>
      <c r="J593" s="1">
        <f t="shared" si="17"/>
        <v>0</v>
      </c>
      <c r="K593" s="1">
        <v>0</v>
      </c>
      <c r="M593" s="4"/>
      <c r="N593" s="4"/>
      <c r="O593" s="4"/>
    </row>
    <row r="594" spans="1:15" s="1" customFormat="1" x14ac:dyDescent="0.2">
      <c r="A594" s="1" t="s">
        <v>612</v>
      </c>
      <c r="D594" s="1" t="s">
        <v>5</v>
      </c>
      <c r="E594" s="1" t="s">
        <v>8</v>
      </c>
      <c r="F594" s="1" t="s">
        <v>11</v>
      </c>
      <c r="G594" s="1" t="s">
        <v>8</v>
      </c>
      <c r="H594" s="1" t="s">
        <v>9</v>
      </c>
      <c r="I594" s="1">
        <f t="shared" si="16"/>
        <v>1</v>
      </c>
      <c r="J594" s="1">
        <f t="shared" si="17"/>
        <v>0</v>
      </c>
      <c r="K594" s="1">
        <v>0</v>
      </c>
      <c r="M594" s="2"/>
    </row>
    <row r="595" spans="1:15" s="1" customFormat="1" x14ac:dyDescent="0.2">
      <c r="A595" s="1" t="s">
        <v>623</v>
      </c>
      <c r="D595" s="1" t="s">
        <v>5</v>
      </c>
      <c r="E595" s="1" t="s">
        <v>620</v>
      </c>
      <c r="F595" s="1" t="s">
        <v>620</v>
      </c>
      <c r="G595" s="1" t="s">
        <v>8</v>
      </c>
      <c r="H595" s="1" t="s">
        <v>9</v>
      </c>
      <c r="I595" s="1">
        <f t="shared" si="16"/>
        <v>1</v>
      </c>
      <c r="J595" s="1">
        <f t="shared" si="17"/>
        <v>0</v>
      </c>
      <c r="K595" s="1">
        <v>0</v>
      </c>
    </row>
    <row r="596" spans="1:15" s="1" customFormat="1" x14ac:dyDescent="0.2">
      <c r="A596" s="1" t="s">
        <v>624</v>
      </c>
      <c r="D596" s="1" t="s">
        <v>10</v>
      </c>
      <c r="E596" s="1" t="s">
        <v>8</v>
      </c>
      <c r="F596" s="1" t="s">
        <v>11</v>
      </c>
      <c r="G596" s="1" t="s">
        <v>8</v>
      </c>
      <c r="H596" s="1" t="s">
        <v>9</v>
      </c>
      <c r="I596" s="1">
        <f t="shared" si="16"/>
        <v>1</v>
      </c>
      <c r="J596" s="1">
        <f t="shared" si="17"/>
        <v>0</v>
      </c>
      <c r="K596" s="1">
        <v>0</v>
      </c>
    </row>
    <row r="597" spans="1:15" s="1" customFormat="1" x14ac:dyDescent="0.2">
      <c r="A597" s="1" t="s">
        <v>628</v>
      </c>
      <c r="D597" s="1" t="s">
        <v>10</v>
      </c>
      <c r="E597" s="1" t="s">
        <v>8</v>
      </c>
      <c r="F597" s="1" t="s">
        <v>11</v>
      </c>
      <c r="G597" s="1" t="s">
        <v>8</v>
      </c>
      <c r="H597" s="1" t="s">
        <v>9</v>
      </c>
      <c r="I597" s="1">
        <f t="shared" si="16"/>
        <v>1</v>
      </c>
      <c r="J597" s="1">
        <f t="shared" si="17"/>
        <v>0</v>
      </c>
      <c r="K597" s="1">
        <v>0</v>
      </c>
      <c r="L597" s="2"/>
    </row>
    <row r="598" spans="1:15" s="1" customFormat="1" x14ac:dyDescent="0.2">
      <c r="A598" s="1" t="s">
        <v>632</v>
      </c>
      <c r="D598" s="1" t="s">
        <v>10</v>
      </c>
      <c r="E598" s="1" t="s">
        <v>8</v>
      </c>
      <c r="F598" s="1" t="s">
        <v>11</v>
      </c>
      <c r="G598" s="1" t="s">
        <v>8</v>
      </c>
      <c r="H598" s="1" t="s">
        <v>9</v>
      </c>
      <c r="I598" s="1">
        <f t="shared" si="16"/>
        <v>1</v>
      </c>
      <c r="J598" s="1">
        <f t="shared" si="17"/>
        <v>0</v>
      </c>
      <c r="K598" s="1">
        <v>0</v>
      </c>
    </row>
    <row r="599" spans="1:15" s="1" customFormat="1" x14ac:dyDescent="0.2">
      <c r="A599" s="1" t="s">
        <v>633</v>
      </c>
      <c r="D599" s="1" t="s">
        <v>5</v>
      </c>
      <c r="E599" s="1" t="s">
        <v>8</v>
      </c>
      <c r="F599" s="1" t="s">
        <v>11</v>
      </c>
      <c r="G599" s="1" t="s">
        <v>8</v>
      </c>
      <c r="H599" s="1" t="s">
        <v>9</v>
      </c>
      <c r="I599" s="1">
        <f t="shared" si="16"/>
        <v>1</v>
      </c>
      <c r="J599" s="1">
        <f t="shared" si="17"/>
        <v>0</v>
      </c>
      <c r="K599" s="1">
        <v>0</v>
      </c>
    </row>
    <row r="600" spans="1:15" s="1" customFormat="1" x14ac:dyDescent="0.2">
      <c r="A600" s="1" t="s">
        <v>634</v>
      </c>
      <c r="D600" s="1" t="s">
        <v>5</v>
      </c>
      <c r="E600" s="1" t="s">
        <v>8</v>
      </c>
      <c r="F600" s="1" t="s">
        <v>11</v>
      </c>
      <c r="G600" s="1" t="s">
        <v>8</v>
      </c>
      <c r="H600" s="1" t="s">
        <v>9</v>
      </c>
      <c r="I600" s="1">
        <f t="shared" si="16"/>
        <v>1</v>
      </c>
      <c r="J600" s="1">
        <f t="shared" si="17"/>
        <v>0</v>
      </c>
      <c r="K600" s="1">
        <v>0</v>
      </c>
      <c r="M600" s="2"/>
    </row>
    <row r="601" spans="1:15" s="1" customFormat="1" x14ac:dyDescent="0.2">
      <c r="A601" s="1" t="s">
        <v>640</v>
      </c>
      <c r="D601" s="1" t="s">
        <v>10</v>
      </c>
      <c r="E601" s="1" t="s">
        <v>8</v>
      </c>
      <c r="F601" s="1" t="s">
        <v>11</v>
      </c>
      <c r="G601" s="1" t="s">
        <v>8</v>
      </c>
      <c r="H601" s="1" t="s">
        <v>9</v>
      </c>
      <c r="I601" s="1">
        <f t="shared" si="16"/>
        <v>1</v>
      </c>
      <c r="J601" s="1">
        <f t="shared" si="17"/>
        <v>0</v>
      </c>
      <c r="K601" s="1">
        <v>0</v>
      </c>
    </row>
    <row r="602" spans="1:15" s="4" customFormat="1" x14ac:dyDescent="0.2">
      <c r="A602" s="1" t="s">
        <v>641</v>
      </c>
      <c r="B602" s="1"/>
      <c r="C602" s="1"/>
      <c r="D602" s="1" t="s">
        <v>5</v>
      </c>
      <c r="E602" s="1" t="s">
        <v>8</v>
      </c>
      <c r="F602" s="1" t="s">
        <v>11</v>
      </c>
      <c r="G602" s="1" t="s">
        <v>8</v>
      </c>
      <c r="H602" s="1" t="s">
        <v>9</v>
      </c>
      <c r="I602" s="1">
        <f t="shared" si="16"/>
        <v>1</v>
      </c>
      <c r="J602" s="1">
        <f t="shared" si="17"/>
        <v>0</v>
      </c>
      <c r="K602" s="1">
        <v>0</v>
      </c>
      <c r="L602" s="1"/>
      <c r="M602" s="1"/>
      <c r="N602" s="1"/>
      <c r="O602" s="1"/>
    </row>
    <row r="603" spans="1:15" s="4" customFormat="1" x14ac:dyDescent="0.2">
      <c r="A603" s="1" t="s">
        <v>642</v>
      </c>
      <c r="B603" s="1"/>
      <c r="C603" s="1"/>
      <c r="D603" s="1" t="s">
        <v>10</v>
      </c>
      <c r="E603" s="1" t="s">
        <v>8</v>
      </c>
      <c r="F603" s="1" t="s">
        <v>11</v>
      </c>
      <c r="G603" s="1" t="s">
        <v>8</v>
      </c>
      <c r="H603" s="1" t="s">
        <v>9</v>
      </c>
      <c r="I603" s="1">
        <f t="shared" si="16"/>
        <v>1</v>
      </c>
      <c r="J603" s="1">
        <f t="shared" si="17"/>
        <v>0</v>
      </c>
      <c r="K603" s="1">
        <v>0</v>
      </c>
      <c r="L603" s="1"/>
      <c r="M603" s="1"/>
      <c r="N603" s="1"/>
      <c r="O603" s="1"/>
    </row>
    <row r="604" spans="1:15" s="4" customFormat="1" x14ac:dyDescent="0.2">
      <c r="A604" s="1" t="s">
        <v>646</v>
      </c>
      <c r="B604" s="1"/>
      <c r="C604" s="1"/>
      <c r="D604" s="1" t="s">
        <v>10</v>
      </c>
      <c r="E604" s="1" t="s">
        <v>8</v>
      </c>
      <c r="F604" s="1" t="s">
        <v>11</v>
      </c>
      <c r="G604" s="1" t="s">
        <v>8</v>
      </c>
      <c r="H604" s="1" t="s">
        <v>9</v>
      </c>
      <c r="I604" s="1">
        <f t="shared" si="16"/>
        <v>1</v>
      </c>
      <c r="J604" s="1">
        <f t="shared" si="17"/>
        <v>0</v>
      </c>
      <c r="K604" s="1">
        <v>0</v>
      </c>
      <c r="L604" s="1"/>
      <c r="M604" s="1"/>
      <c r="N604" s="1"/>
      <c r="O604" s="1"/>
    </row>
    <row r="605" spans="1:15" s="4" customFormat="1" x14ac:dyDescent="0.2">
      <c r="A605" s="1" t="s">
        <v>649</v>
      </c>
      <c r="B605" s="1"/>
      <c r="C605" s="1"/>
      <c r="D605" s="1" t="s">
        <v>10</v>
      </c>
      <c r="E605" s="1" t="s">
        <v>8</v>
      </c>
      <c r="F605" s="1" t="s">
        <v>11</v>
      </c>
      <c r="G605" s="1" t="s">
        <v>8</v>
      </c>
      <c r="H605" s="1" t="s">
        <v>9</v>
      </c>
      <c r="I605" s="1">
        <f t="shared" si="16"/>
        <v>1</v>
      </c>
      <c r="J605" s="1">
        <f t="shared" si="17"/>
        <v>0</v>
      </c>
      <c r="K605" s="1">
        <v>0</v>
      </c>
      <c r="L605" s="1"/>
      <c r="M605" s="1"/>
      <c r="N605" s="1"/>
      <c r="O605" s="1"/>
    </row>
    <row r="606" spans="1:15" s="1" customFormat="1" x14ac:dyDescent="0.2">
      <c r="A606" s="1" t="s">
        <v>653</v>
      </c>
      <c r="D606" s="1" t="s">
        <v>10</v>
      </c>
      <c r="E606" s="1" t="s">
        <v>8</v>
      </c>
      <c r="F606" s="1" t="s">
        <v>11</v>
      </c>
      <c r="G606" s="1" t="s">
        <v>8</v>
      </c>
      <c r="H606" s="1" t="s">
        <v>9</v>
      </c>
      <c r="I606" s="1">
        <f t="shared" si="16"/>
        <v>1</v>
      </c>
      <c r="J606" s="1">
        <f t="shared" si="17"/>
        <v>0</v>
      </c>
      <c r="K606" s="1">
        <v>0</v>
      </c>
      <c r="M606" s="2"/>
    </row>
    <row r="607" spans="1:15" s="1" customFormat="1" x14ac:dyDescent="0.2">
      <c r="A607" s="1" t="s">
        <v>654</v>
      </c>
      <c r="D607" s="1" t="s">
        <v>5</v>
      </c>
      <c r="E607" s="1" t="s">
        <v>8</v>
      </c>
      <c r="F607" s="1" t="s">
        <v>11</v>
      </c>
      <c r="G607" s="1" t="s">
        <v>8</v>
      </c>
      <c r="H607" s="1" t="s">
        <v>9</v>
      </c>
      <c r="I607" s="1">
        <f t="shared" si="16"/>
        <v>1</v>
      </c>
      <c r="J607" s="1">
        <f t="shared" si="17"/>
        <v>0</v>
      </c>
      <c r="K607" s="1">
        <v>0</v>
      </c>
    </row>
    <row r="608" spans="1:15" s="1" customFormat="1" x14ac:dyDescent="0.2">
      <c r="A608" s="1" t="s">
        <v>655</v>
      </c>
      <c r="D608" s="1" t="s">
        <v>10</v>
      </c>
      <c r="E608" s="1" t="s">
        <v>620</v>
      </c>
      <c r="F608" s="1" t="s">
        <v>26</v>
      </c>
      <c r="G608" s="1" t="s">
        <v>8</v>
      </c>
      <c r="H608" s="1" t="s">
        <v>9</v>
      </c>
      <c r="I608" s="1">
        <f t="shared" si="16"/>
        <v>1</v>
      </c>
      <c r="J608" s="1">
        <f t="shared" si="17"/>
        <v>0</v>
      </c>
      <c r="K608" s="1">
        <v>0</v>
      </c>
      <c r="M608" s="2"/>
    </row>
    <row r="609" spans="1:13" s="1" customFormat="1" x14ac:dyDescent="0.2">
      <c r="A609" s="1" t="s">
        <v>656</v>
      </c>
      <c r="D609" s="1" t="s">
        <v>10</v>
      </c>
      <c r="E609" s="1" t="s">
        <v>3</v>
      </c>
      <c r="F609" s="1" t="s">
        <v>11</v>
      </c>
      <c r="G609" s="1" t="s">
        <v>8</v>
      </c>
      <c r="H609" s="1" t="s">
        <v>9</v>
      </c>
      <c r="I609" s="1">
        <f t="shared" si="16"/>
        <v>1</v>
      </c>
      <c r="J609" s="1">
        <f t="shared" si="17"/>
        <v>0</v>
      </c>
      <c r="K609" s="1">
        <v>0</v>
      </c>
    </row>
    <row r="610" spans="1:13" s="1" customFormat="1" x14ac:dyDescent="0.2">
      <c r="A610" s="1" t="s">
        <v>657</v>
      </c>
      <c r="D610" s="1" t="s">
        <v>10</v>
      </c>
      <c r="E610" s="1" t="s">
        <v>8</v>
      </c>
      <c r="F610" s="1" t="s">
        <v>11</v>
      </c>
      <c r="G610" s="1" t="s">
        <v>8</v>
      </c>
      <c r="H610" s="1" t="s">
        <v>9</v>
      </c>
      <c r="I610" s="1">
        <f t="shared" si="16"/>
        <v>1</v>
      </c>
      <c r="J610" s="1">
        <f t="shared" si="17"/>
        <v>0</v>
      </c>
      <c r="K610" s="1">
        <v>0</v>
      </c>
    </row>
    <row r="611" spans="1:13" s="1" customFormat="1" x14ac:dyDescent="0.2">
      <c r="A611" s="1" t="s">
        <v>658</v>
      </c>
      <c r="D611" s="1" t="s">
        <v>10</v>
      </c>
      <c r="E611" s="1" t="s">
        <v>8</v>
      </c>
      <c r="F611" s="1" t="s">
        <v>11</v>
      </c>
      <c r="G611" s="1" t="s">
        <v>8</v>
      </c>
      <c r="H611" s="1" t="s">
        <v>9</v>
      </c>
      <c r="I611" s="1">
        <f t="shared" si="16"/>
        <v>1</v>
      </c>
      <c r="J611" s="1">
        <f t="shared" si="17"/>
        <v>0</v>
      </c>
      <c r="K611" s="1">
        <v>0</v>
      </c>
    </row>
    <row r="612" spans="1:13" s="1" customFormat="1" x14ac:dyDescent="0.2">
      <c r="A612" s="1" t="s">
        <v>659</v>
      </c>
      <c r="D612" s="1" t="s">
        <v>620</v>
      </c>
      <c r="E612" s="1" t="s">
        <v>620</v>
      </c>
      <c r="F612" s="1" t="s">
        <v>620</v>
      </c>
      <c r="G612" s="1" t="s">
        <v>8</v>
      </c>
      <c r="H612" s="1" t="s">
        <v>9</v>
      </c>
      <c r="I612" s="1">
        <f t="shared" si="16"/>
        <v>1</v>
      </c>
      <c r="J612" s="1">
        <f t="shared" si="17"/>
        <v>0</v>
      </c>
      <c r="K612" s="1">
        <v>0</v>
      </c>
      <c r="M612" s="2"/>
    </row>
    <row r="613" spans="1:13" s="1" customFormat="1" x14ac:dyDescent="0.2">
      <c r="A613" s="1" t="s">
        <v>660</v>
      </c>
      <c r="D613" s="1" t="s">
        <v>5</v>
      </c>
      <c r="E613" s="1" t="s">
        <v>8</v>
      </c>
      <c r="F613" s="1" t="s">
        <v>11</v>
      </c>
      <c r="G613" s="1" t="s">
        <v>8</v>
      </c>
      <c r="H613" s="1" t="s">
        <v>9</v>
      </c>
      <c r="I613" s="1">
        <f t="shared" si="16"/>
        <v>1</v>
      </c>
      <c r="J613" s="1">
        <f t="shared" si="17"/>
        <v>0</v>
      </c>
      <c r="K613" s="1">
        <v>0</v>
      </c>
      <c r="M613" s="2"/>
    </row>
    <row r="614" spans="1:13" s="1" customFormat="1" x14ac:dyDescent="0.2">
      <c r="A614" s="1" t="s">
        <v>665</v>
      </c>
      <c r="D614" s="1" t="s">
        <v>5</v>
      </c>
      <c r="E614" s="1" t="s">
        <v>8</v>
      </c>
      <c r="F614" s="1" t="s">
        <v>11</v>
      </c>
      <c r="G614" s="1" t="s">
        <v>8</v>
      </c>
      <c r="H614" s="1" t="s">
        <v>9</v>
      </c>
      <c r="I614" s="1">
        <f t="shared" si="16"/>
        <v>1</v>
      </c>
      <c r="J614" s="1">
        <f t="shared" si="17"/>
        <v>0</v>
      </c>
      <c r="K614" s="1">
        <v>0</v>
      </c>
    </row>
    <row r="615" spans="1:13" s="1" customFormat="1" x14ac:dyDescent="0.2">
      <c r="A615" s="1" t="s">
        <v>666</v>
      </c>
      <c r="D615" s="1" t="s">
        <v>10</v>
      </c>
      <c r="E615" s="1" t="s">
        <v>8</v>
      </c>
      <c r="F615" s="1" t="s">
        <v>11</v>
      </c>
      <c r="G615" s="1" t="s">
        <v>8</v>
      </c>
      <c r="H615" s="1" t="s">
        <v>9</v>
      </c>
      <c r="I615" s="1">
        <f t="shared" si="16"/>
        <v>1</v>
      </c>
      <c r="J615" s="1">
        <f t="shared" si="17"/>
        <v>0</v>
      </c>
      <c r="K615" s="1">
        <v>0</v>
      </c>
      <c r="M615" s="2"/>
    </row>
    <row r="616" spans="1:13" s="1" customFormat="1" x14ac:dyDescent="0.2">
      <c r="A616" s="1" t="s">
        <v>667</v>
      </c>
      <c r="D616" s="1" t="s">
        <v>10</v>
      </c>
      <c r="E616" s="1" t="s">
        <v>8</v>
      </c>
      <c r="F616" s="1" t="s">
        <v>11</v>
      </c>
      <c r="G616" s="1" t="s">
        <v>8</v>
      </c>
      <c r="H616" s="1" t="s">
        <v>9</v>
      </c>
      <c r="I616" s="1">
        <f t="shared" si="16"/>
        <v>1</v>
      </c>
      <c r="J616" s="1">
        <f t="shared" si="17"/>
        <v>0</v>
      </c>
      <c r="K616" s="1">
        <v>0</v>
      </c>
    </row>
    <row r="617" spans="1:13" s="1" customFormat="1" x14ac:dyDescent="0.2">
      <c r="A617" s="1" t="s">
        <v>671</v>
      </c>
      <c r="D617" s="1" t="s">
        <v>10</v>
      </c>
      <c r="E617" s="1" t="s">
        <v>8</v>
      </c>
      <c r="F617" s="1" t="s">
        <v>11</v>
      </c>
      <c r="G617" s="1" t="s">
        <v>8</v>
      </c>
      <c r="H617" s="1" t="s">
        <v>9</v>
      </c>
      <c r="I617" s="1">
        <f t="shared" si="16"/>
        <v>1</v>
      </c>
      <c r="J617" s="1">
        <f t="shared" si="17"/>
        <v>0</v>
      </c>
      <c r="K617" s="1">
        <v>0</v>
      </c>
    </row>
    <row r="618" spans="1:13" s="1" customFormat="1" x14ac:dyDescent="0.2">
      <c r="A618" s="1" t="s">
        <v>672</v>
      </c>
      <c r="D618" s="1" t="s">
        <v>10</v>
      </c>
      <c r="E618" s="1" t="s">
        <v>620</v>
      </c>
      <c r="F618" s="1" t="s">
        <v>620</v>
      </c>
      <c r="G618" s="1" t="s">
        <v>8</v>
      </c>
      <c r="H618" s="1" t="s">
        <v>9</v>
      </c>
      <c r="I618" s="1">
        <f t="shared" si="16"/>
        <v>1</v>
      </c>
      <c r="J618" s="1">
        <f t="shared" si="17"/>
        <v>0</v>
      </c>
      <c r="K618" s="1">
        <v>0</v>
      </c>
    </row>
    <row r="619" spans="1:13" s="1" customFormat="1" x14ac:dyDescent="0.2">
      <c r="A619" s="1" t="s">
        <v>673</v>
      </c>
      <c r="D619" s="1" t="s">
        <v>10</v>
      </c>
      <c r="E619" s="1" t="s">
        <v>8</v>
      </c>
      <c r="F619" s="1" t="s">
        <v>11</v>
      </c>
      <c r="G619" s="1" t="s">
        <v>8</v>
      </c>
      <c r="H619" s="1" t="s">
        <v>9</v>
      </c>
      <c r="I619" s="1">
        <f t="shared" si="16"/>
        <v>1</v>
      </c>
      <c r="J619" s="1">
        <f t="shared" si="17"/>
        <v>0</v>
      </c>
      <c r="K619" s="1">
        <v>0</v>
      </c>
    </row>
    <row r="620" spans="1:13" s="1" customFormat="1" x14ac:dyDescent="0.2">
      <c r="A620" s="3" t="s">
        <v>676</v>
      </c>
      <c r="D620" s="1" t="s">
        <v>10</v>
      </c>
      <c r="E620" s="1" t="s">
        <v>8</v>
      </c>
      <c r="F620" s="1" t="s">
        <v>73</v>
      </c>
      <c r="G620" s="1" t="s">
        <v>8</v>
      </c>
      <c r="H620" s="1" t="s">
        <v>9</v>
      </c>
      <c r="I620" s="1">
        <f t="shared" si="16"/>
        <v>1</v>
      </c>
      <c r="J620" s="1">
        <f t="shared" si="17"/>
        <v>0</v>
      </c>
      <c r="K620" s="1">
        <v>0</v>
      </c>
    </row>
    <row r="621" spans="1:13" s="1" customFormat="1" x14ac:dyDescent="0.2">
      <c r="A621" s="3" t="s">
        <v>677</v>
      </c>
      <c r="D621" s="1" t="s">
        <v>10</v>
      </c>
      <c r="E621" s="1" t="s">
        <v>8</v>
      </c>
      <c r="F621" s="1" t="s">
        <v>11</v>
      </c>
      <c r="G621" s="1" t="s">
        <v>8</v>
      </c>
      <c r="H621" s="1" t="s">
        <v>9</v>
      </c>
      <c r="I621" s="1">
        <f t="shared" si="16"/>
        <v>1</v>
      </c>
      <c r="J621" s="1">
        <f t="shared" si="17"/>
        <v>0</v>
      </c>
      <c r="K621" s="1">
        <v>0</v>
      </c>
    </row>
    <row r="622" spans="1:13" s="1" customFormat="1" x14ac:dyDescent="0.2">
      <c r="A622" s="3" t="s">
        <v>678</v>
      </c>
      <c r="D622" s="1" t="s">
        <v>10</v>
      </c>
      <c r="E622" s="1" t="s">
        <v>8</v>
      </c>
      <c r="F622" s="1" t="s">
        <v>11</v>
      </c>
      <c r="G622" s="1" t="s">
        <v>8</v>
      </c>
      <c r="H622" s="1" t="s">
        <v>9</v>
      </c>
      <c r="I622" s="1">
        <f t="shared" si="16"/>
        <v>1</v>
      </c>
      <c r="J622" s="1">
        <f t="shared" si="17"/>
        <v>0</v>
      </c>
      <c r="K622" s="1">
        <v>0</v>
      </c>
    </row>
    <row r="623" spans="1:13" s="1" customFormat="1" x14ac:dyDescent="0.2">
      <c r="A623" s="3" t="s">
        <v>679</v>
      </c>
      <c r="D623" s="1" t="s">
        <v>10</v>
      </c>
      <c r="E623" s="1" t="s">
        <v>8</v>
      </c>
      <c r="F623" s="1" t="s">
        <v>11</v>
      </c>
      <c r="G623" s="1" t="s">
        <v>8</v>
      </c>
      <c r="H623" s="1" t="s">
        <v>9</v>
      </c>
      <c r="I623" s="1">
        <f t="shared" si="16"/>
        <v>1</v>
      </c>
      <c r="J623" s="1">
        <f t="shared" si="17"/>
        <v>0</v>
      </c>
      <c r="K623" s="1">
        <v>0</v>
      </c>
    </row>
    <row r="624" spans="1:13" s="1" customFormat="1" x14ac:dyDescent="0.2">
      <c r="A624" s="3" t="s">
        <v>684</v>
      </c>
      <c r="D624" s="1" t="s">
        <v>5</v>
      </c>
      <c r="E624" s="1" t="s">
        <v>8</v>
      </c>
      <c r="F624" s="1" t="s">
        <v>11</v>
      </c>
      <c r="G624" s="1" t="s">
        <v>8</v>
      </c>
      <c r="H624" s="1" t="s">
        <v>9</v>
      </c>
      <c r="I624" s="1">
        <f t="shared" si="16"/>
        <v>1</v>
      </c>
      <c r="J624" s="1">
        <f t="shared" si="17"/>
        <v>0</v>
      </c>
      <c r="K624" s="1">
        <v>0</v>
      </c>
    </row>
    <row r="625" spans="1:13" s="1" customFormat="1" x14ac:dyDescent="0.2">
      <c r="A625" s="3" t="s">
        <v>685</v>
      </c>
      <c r="D625" s="1" t="s">
        <v>5</v>
      </c>
      <c r="E625" s="1" t="s">
        <v>8</v>
      </c>
      <c r="F625" s="1" t="s">
        <v>11</v>
      </c>
      <c r="G625" s="1" t="s">
        <v>8</v>
      </c>
      <c r="H625" s="1" t="s">
        <v>9</v>
      </c>
      <c r="I625" s="1">
        <f t="shared" si="16"/>
        <v>1</v>
      </c>
      <c r="J625" s="1">
        <f t="shared" si="17"/>
        <v>0</v>
      </c>
      <c r="K625" s="1">
        <v>0</v>
      </c>
    </row>
    <row r="626" spans="1:13" s="1" customFormat="1" x14ac:dyDescent="0.2">
      <c r="A626" s="3" t="s">
        <v>695</v>
      </c>
      <c r="D626" s="1" t="s">
        <v>5</v>
      </c>
      <c r="E626" s="1" t="s">
        <v>8</v>
      </c>
      <c r="F626" s="1" t="s">
        <v>11</v>
      </c>
      <c r="G626" s="1" t="s">
        <v>8</v>
      </c>
      <c r="H626" s="1" t="s">
        <v>9</v>
      </c>
      <c r="I626" s="1">
        <f t="shared" si="16"/>
        <v>1</v>
      </c>
      <c r="J626" s="1">
        <f t="shared" si="17"/>
        <v>0</v>
      </c>
      <c r="K626" s="1">
        <v>0</v>
      </c>
    </row>
    <row r="627" spans="1:13" s="1" customFormat="1" x14ac:dyDescent="0.2">
      <c r="A627" s="3" t="s">
        <v>697</v>
      </c>
      <c r="D627" s="1" t="s">
        <v>5</v>
      </c>
      <c r="E627" s="1" t="s">
        <v>8</v>
      </c>
      <c r="F627" s="1" t="s">
        <v>11</v>
      </c>
      <c r="G627" s="1" t="s">
        <v>8</v>
      </c>
      <c r="H627" s="1" t="s">
        <v>9</v>
      </c>
      <c r="I627" s="1">
        <f t="shared" si="16"/>
        <v>1</v>
      </c>
      <c r="J627" s="1">
        <f t="shared" si="17"/>
        <v>0</v>
      </c>
      <c r="K627" s="1">
        <v>0</v>
      </c>
    </row>
    <row r="628" spans="1:13" s="1" customFormat="1" x14ac:dyDescent="0.2">
      <c r="A628" s="3" t="s">
        <v>698</v>
      </c>
      <c r="D628" s="1" t="s">
        <v>10</v>
      </c>
      <c r="E628" s="1" t="s">
        <v>8</v>
      </c>
      <c r="F628" s="1" t="s">
        <v>11</v>
      </c>
      <c r="G628" s="1" t="s">
        <v>8</v>
      </c>
      <c r="H628" s="1" t="s">
        <v>9</v>
      </c>
      <c r="I628" s="1">
        <f t="shared" si="16"/>
        <v>1</v>
      </c>
      <c r="J628" s="1">
        <f t="shared" si="17"/>
        <v>0</v>
      </c>
      <c r="K628" s="1">
        <v>0</v>
      </c>
    </row>
    <row r="629" spans="1:13" s="1" customFormat="1" x14ac:dyDescent="0.2">
      <c r="A629" s="3" t="s">
        <v>699</v>
      </c>
      <c r="D629" s="1" t="s">
        <v>10</v>
      </c>
      <c r="E629" s="1" t="s">
        <v>3</v>
      </c>
      <c r="F629" s="1" t="s">
        <v>620</v>
      </c>
      <c r="G629" s="1" t="s">
        <v>8</v>
      </c>
      <c r="H629" s="1" t="s">
        <v>9</v>
      </c>
      <c r="I629" s="1">
        <f t="shared" si="16"/>
        <v>1</v>
      </c>
      <c r="J629" s="1">
        <f t="shared" si="17"/>
        <v>0</v>
      </c>
      <c r="K629" s="1">
        <v>0</v>
      </c>
    </row>
    <row r="630" spans="1:13" s="1" customFormat="1" x14ac:dyDescent="0.2">
      <c r="A630" s="3" t="s">
        <v>700</v>
      </c>
      <c r="D630" s="1" t="s">
        <v>10</v>
      </c>
      <c r="E630" s="1" t="s">
        <v>8</v>
      </c>
      <c r="F630" s="1" t="s">
        <v>11</v>
      </c>
      <c r="G630" s="1" t="s">
        <v>8</v>
      </c>
      <c r="H630" s="1" t="s">
        <v>9</v>
      </c>
      <c r="I630" s="1">
        <f t="shared" si="16"/>
        <v>1</v>
      </c>
      <c r="J630" s="1">
        <f t="shared" si="17"/>
        <v>0</v>
      </c>
      <c r="K630" s="1">
        <v>0</v>
      </c>
    </row>
    <row r="631" spans="1:13" s="1" customFormat="1" x14ac:dyDescent="0.2">
      <c r="A631" s="3" t="s">
        <v>701</v>
      </c>
      <c r="D631" s="1" t="s">
        <v>10</v>
      </c>
      <c r="E631" s="1" t="s">
        <v>8</v>
      </c>
      <c r="F631" s="1" t="s">
        <v>11</v>
      </c>
      <c r="G631" s="1" t="s">
        <v>8</v>
      </c>
      <c r="H631" s="1" t="s">
        <v>9</v>
      </c>
      <c r="I631" s="1">
        <f t="shared" si="16"/>
        <v>1</v>
      </c>
      <c r="J631" s="1">
        <f t="shared" si="17"/>
        <v>0</v>
      </c>
      <c r="K631" s="1">
        <v>0</v>
      </c>
    </row>
    <row r="632" spans="1:13" s="1" customFormat="1" x14ac:dyDescent="0.2">
      <c r="A632" s="3" t="s">
        <v>702</v>
      </c>
      <c r="D632" s="1" t="s">
        <v>5</v>
      </c>
      <c r="E632" s="1" t="s">
        <v>8</v>
      </c>
      <c r="F632" s="1" t="s">
        <v>73</v>
      </c>
      <c r="G632" s="1" t="s">
        <v>8</v>
      </c>
      <c r="H632" s="1" t="s">
        <v>9</v>
      </c>
      <c r="I632" s="1">
        <f t="shared" si="16"/>
        <v>1</v>
      </c>
      <c r="J632" s="1">
        <f t="shared" si="17"/>
        <v>0</v>
      </c>
      <c r="K632" s="1">
        <v>0</v>
      </c>
    </row>
    <row r="633" spans="1:13" s="1" customFormat="1" x14ac:dyDescent="0.2">
      <c r="A633" s="3" t="s">
        <v>703</v>
      </c>
      <c r="D633" s="1" t="s">
        <v>10</v>
      </c>
      <c r="E633" s="1" t="s">
        <v>8</v>
      </c>
      <c r="F633" s="1" t="s">
        <v>11</v>
      </c>
      <c r="G633" s="1" t="s">
        <v>8</v>
      </c>
      <c r="H633" s="1" t="s">
        <v>9</v>
      </c>
      <c r="I633" s="1">
        <f t="shared" si="16"/>
        <v>1</v>
      </c>
      <c r="J633" s="1">
        <f t="shared" si="17"/>
        <v>0</v>
      </c>
      <c r="K633" s="1">
        <v>0</v>
      </c>
    </row>
    <row r="634" spans="1:13" s="1" customFormat="1" x14ac:dyDescent="0.2">
      <c r="A634" s="3" t="s">
        <v>704</v>
      </c>
      <c r="D634" s="1" t="s">
        <v>5</v>
      </c>
      <c r="E634" s="1" t="s">
        <v>8</v>
      </c>
      <c r="F634" s="1" t="s">
        <v>26</v>
      </c>
      <c r="G634" s="1" t="s">
        <v>8</v>
      </c>
      <c r="H634" s="1" t="s">
        <v>9</v>
      </c>
      <c r="I634" s="1">
        <f t="shared" si="16"/>
        <v>1</v>
      </c>
      <c r="J634" s="1">
        <f t="shared" si="17"/>
        <v>0</v>
      </c>
      <c r="K634" s="1">
        <v>0</v>
      </c>
    </row>
    <row r="635" spans="1:13" s="1" customFormat="1" x14ac:dyDescent="0.2">
      <c r="A635" s="3" t="s">
        <v>705</v>
      </c>
      <c r="D635" s="1" t="s">
        <v>10</v>
      </c>
      <c r="E635" s="1" t="s">
        <v>8</v>
      </c>
      <c r="F635" s="1" t="s">
        <v>11</v>
      </c>
      <c r="G635" s="1" t="s">
        <v>8</v>
      </c>
      <c r="H635" s="1" t="s">
        <v>9</v>
      </c>
      <c r="I635" s="1">
        <f t="shared" si="16"/>
        <v>1</v>
      </c>
      <c r="J635" s="1">
        <f t="shared" si="17"/>
        <v>0</v>
      </c>
      <c r="K635" s="1">
        <v>0</v>
      </c>
    </row>
    <row r="636" spans="1:13" s="1" customFormat="1" x14ac:dyDescent="0.2">
      <c r="A636" s="3" t="s">
        <v>706</v>
      </c>
      <c r="D636" s="1" t="s">
        <v>5</v>
      </c>
      <c r="E636" s="1" t="s">
        <v>8</v>
      </c>
      <c r="F636" s="1" t="s">
        <v>11</v>
      </c>
      <c r="G636" s="1" t="s">
        <v>8</v>
      </c>
      <c r="H636" s="1" t="s">
        <v>9</v>
      </c>
      <c r="I636" s="1">
        <f t="shared" si="16"/>
        <v>1</v>
      </c>
      <c r="J636" s="1">
        <f t="shared" si="17"/>
        <v>0</v>
      </c>
      <c r="K636" s="1">
        <v>0</v>
      </c>
    </row>
    <row r="637" spans="1:13" s="1" customFormat="1" x14ac:dyDescent="0.2">
      <c r="A637" s="3" t="s">
        <v>707</v>
      </c>
      <c r="D637" s="1" t="s">
        <v>10</v>
      </c>
      <c r="E637" s="1" t="s">
        <v>8</v>
      </c>
      <c r="F637" s="1" t="s">
        <v>11</v>
      </c>
      <c r="G637" s="1" t="s">
        <v>8</v>
      </c>
      <c r="H637" s="1" t="s">
        <v>9</v>
      </c>
      <c r="I637" s="1">
        <f t="shared" si="16"/>
        <v>1</v>
      </c>
      <c r="J637" s="1">
        <f t="shared" si="17"/>
        <v>0</v>
      </c>
      <c r="K637" s="1">
        <v>0</v>
      </c>
    </row>
    <row r="638" spans="1:13" s="1" customFormat="1" x14ac:dyDescent="0.2">
      <c r="A638" s="3" t="s">
        <v>716</v>
      </c>
      <c r="D638" s="1" t="s">
        <v>5</v>
      </c>
      <c r="E638" s="1" t="s">
        <v>8</v>
      </c>
      <c r="F638" s="1" t="s">
        <v>11</v>
      </c>
      <c r="G638" s="1" t="s">
        <v>8</v>
      </c>
      <c r="H638" s="1" t="s">
        <v>9</v>
      </c>
      <c r="I638" s="1">
        <f t="shared" si="16"/>
        <v>1</v>
      </c>
      <c r="J638" s="1">
        <f t="shared" si="17"/>
        <v>0</v>
      </c>
      <c r="K638" s="1">
        <v>0</v>
      </c>
    </row>
    <row r="639" spans="1:13" s="1" customFormat="1" x14ac:dyDescent="0.2">
      <c r="A639" s="3" t="s">
        <v>717</v>
      </c>
      <c r="D639" s="1" t="s">
        <v>5</v>
      </c>
      <c r="E639" s="1" t="s">
        <v>8</v>
      </c>
      <c r="F639" s="1" t="s">
        <v>11</v>
      </c>
      <c r="G639" s="1" t="s">
        <v>8</v>
      </c>
      <c r="H639" s="1" t="s">
        <v>9</v>
      </c>
      <c r="I639" s="1">
        <f t="shared" si="16"/>
        <v>1</v>
      </c>
      <c r="J639" s="1">
        <f t="shared" si="17"/>
        <v>0</v>
      </c>
      <c r="K639" s="1">
        <v>0</v>
      </c>
    </row>
    <row r="640" spans="1:13" s="1" customFormat="1" x14ac:dyDescent="0.2">
      <c r="A640" s="3" t="s">
        <v>720</v>
      </c>
      <c r="D640" s="1" t="s">
        <v>10</v>
      </c>
      <c r="E640" s="1" t="s">
        <v>8</v>
      </c>
      <c r="F640" s="1" t="s">
        <v>11</v>
      </c>
      <c r="G640" s="1" t="s">
        <v>8</v>
      </c>
      <c r="H640" s="1" t="s">
        <v>9</v>
      </c>
      <c r="I640" s="1">
        <f t="shared" si="16"/>
        <v>1</v>
      </c>
      <c r="J640" s="1">
        <f t="shared" si="17"/>
        <v>0</v>
      </c>
      <c r="K640" s="1">
        <v>0</v>
      </c>
      <c r="M640" s="2"/>
    </row>
    <row r="641" spans="1:13" s="1" customFormat="1" x14ac:dyDescent="0.2">
      <c r="A641" s="3" t="s">
        <v>721</v>
      </c>
      <c r="D641" s="1" t="s">
        <v>10</v>
      </c>
      <c r="E641" s="1" t="s">
        <v>8</v>
      </c>
      <c r="F641" s="1" t="s">
        <v>11</v>
      </c>
      <c r="G641" s="1" t="s">
        <v>8</v>
      </c>
      <c r="H641" s="1" t="s">
        <v>9</v>
      </c>
      <c r="I641" s="1">
        <f t="shared" si="16"/>
        <v>1</v>
      </c>
      <c r="J641" s="1">
        <f t="shared" si="17"/>
        <v>0</v>
      </c>
      <c r="K641" s="1">
        <v>0</v>
      </c>
      <c r="M641" s="2"/>
    </row>
    <row r="642" spans="1:13" s="1" customFormat="1" x14ac:dyDescent="0.2">
      <c r="A642" s="3" t="s">
        <v>722</v>
      </c>
      <c r="D642" s="1" t="s">
        <v>5</v>
      </c>
      <c r="E642" s="1" t="s">
        <v>8</v>
      </c>
      <c r="F642" s="1" t="s">
        <v>73</v>
      </c>
      <c r="G642" s="1" t="s">
        <v>8</v>
      </c>
      <c r="H642" s="1" t="s">
        <v>9</v>
      </c>
      <c r="I642" s="1">
        <f t="shared" si="16"/>
        <v>1</v>
      </c>
      <c r="J642" s="1">
        <f t="shared" si="17"/>
        <v>0</v>
      </c>
      <c r="K642" s="1">
        <v>0</v>
      </c>
    </row>
    <row r="643" spans="1:13" s="1" customFormat="1" x14ac:dyDescent="0.2">
      <c r="A643" s="3" t="s">
        <v>723</v>
      </c>
      <c r="D643" s="1" t="s">
        <v>5</v>
      </c>
      <c r="E643" s="1" t="s">
        <v>8</v>
      </c>
      <c r="F643" s="1" t="s">
        <v>11</v>
      </c>
      <c r="G643" s="1" t="s">
        <v>8</v>
      </c>
      <c r="H643" s="1" t="s">
        <v>9</v>
      </c>
      <c r="I643" s="1">
        <f t="shared" si="16"/>
        <v>1</v>
      </c>
      <c r="J643" s="1">
        <f t="shared" si="17"/>
        <v>0</v>
      </c>
      <c r="K643" s="1">
        <v>0</v>
      </c>
    </row>
    <row r="644" spans="1:13" s="1" customFormat="1" x14ac:dyDescent="0.2">
      <c r="A644" s="3" t="s">
        <v>724</v>
      </c>
      <c r="D644" s="1" t="s">
        <v>5</v>
      </c>
      <c r="E644" s="1" t="s">
        <v>8</v>
      </c>
      <c r="F644" s="1" t="s">
        <v>26</v>
      </c>
      <c r="G644" s="1" t="s">
        <v>8</v>
      </c>
      <c r="H644" s="1" t="s">
        <v>9</v>
      </c>
      <c r="I644" s="1">
        <f t="shared" si="16"/>
        <v>1</v>
      </c>
      <c r="J644" s="1">
        <f t="shared" si="17"/>
        <v>0</v>
      </c>
      <c r="K644" s="1">
        <v>0</v>
      </c>
      <c r="M644" s="2"/>
    </row>
    <row r="645" spans="1:13" s="1" customFormat="1" x14ac:dyDescent="0.2">
      <c r="A645" s="3" t="s">
        <v>725</v>
      </c>
      <c r="D645" s="1" t="s">
        <v>10</v>
      </c>
      <c r="E645" s="1" t="s">
        <v>8</v>
      </c>
      <c r="F645" s="1" t="s">
        <v>11</v>
      </c>
      <c r="G645" s="1" t="s">
        <v>8</v>
      </c>
      <c r="H645" s="1" t="s">
        <v>9</v>
      </c>
      <c r="I645" s="1">
        <f t="shared" ref="I645:I692" si="18">COUNTIF(H645,"Ineligible.")+COUNTIF(H645,"Patient approached by conflicting study.")</f>
        <v>1</v>
      </c>
      <c r="J645" s="1">
        <f t="shared" si="17"/>
        <v>0</v>
      </c>
      <c r="K645" s="1">
        <v>0</v>
      </c>
    </row>
    <row r="646" spans="1:13" s="1" customFormat="1" x14ac:dyDescent="0.2">
      <c r="A646" s="3" t="s">
        <v>726</v>
      </c>
      <c r="D646" s="1" t="s">
        <v>10</v>
      </c>
      <c r="E646" s="1" t="s">
        <v>8</v>
      </c>
      <c r="F646" s="1" t="s">
        <v>11</v>
      </c>
      <c r="G646" s="1" t="s">
        <v>8</v>
      </c>
      <c r="H646" s="1" t="s">
        <v>9</v>
      </c>
      <c r="I646" s="1">
        <f t="shared" si="18"/>
        <v>1</v>
      </c>
      <c r="J646" s="1">
        <f t="shared" si="17"/>
        <v>0</v>
      </c>
      <c r="K646" s="1">
        <v>0</v>
      </c>
    </row>
    <row r="647" spans="1:13" s="1" customFormat="1" x14ac:dyDescent="0.2">
      <c r="A647" s="3" t="s">
        <v>727</v>
      </c>
      <c r="D647" s="1" t="s">
        <v>5</v>
      </c>
      <c r="E647" s="1" t="s">
        <v>8</v>
      </c>
      <c r="F647" s="1" t="s">
        <v>11</v>
      </c>
      <c r="G647" s="1" t="s">
        <v>8</v>
      </c>
      <c r="H647" s="1" t="s">
        <v>9</v>
      </c>
      <c r="I647" s="1">
        <f t="shared" si="18"/>
        <v>1</v>
      </c>
      <c r="J647" s="1">
        <f t="shared" si="17"/>
        <v>0</v>
      </c>
      <c r="K647" s="1">
        <v>0</v>
      </c>
    </row>
    <row r="648" spans="1:13" s="1" customFormat="1" x14ac:dyDescent="0.2">
      <c r="A648" s="3" t="s">
        <v>728</v>
      </c>
      <c r="D648" s="1" t="s">
        <v>5</v>
      </c>
      <c r="E648" s="1" t="s">
        <v>8</v>
      </c>
      <c r="F648" s="1" t="s">
        <v>11</v>
      </c>
      <c r="G648" s="1" t="s">
        <v>8</v>
      </c>
      <c r="H648" s="1" t="s">
        <v>9</v>
      </c>
      <c r="I648" s="1">
        <f t="shared" si="18"/>
        <v>1</v>
      </c>
      <c r="J648" s="1">
        <f t="shared" si="17"/>
        <v>0</v>
      </c>
      <c r="K648" s="1">
        <v>0</v>
      </c>
    </row>
    <row r="649" spans="1:13" s="1" customFormat="1" x14ac:dyDescent="0.2">
      <c r="A649" s="3" t="s">
        <v>729</v>
      </c>
      <c r="D649" s="1" t="s">
        <v>10</v>
      </c>
      <c r="E649" s="1" t="s">
        <v>8</v>
      </c>
      <c r="F649" s="1" t="s">
        <v>11</v>
      </c>
      <c r="G649" s="1" t="s">
        <v>8</v>
      </c>
      <c r="H649" s="1" t="s">
        <v>9</v>
      </c>
      <c r="I649" s="1">
        <f t="shared" si="18"/>
        <v>1</v>
      </c>
      <c r="J649" s="1">
        <f t="shared" si="17"/>
        <v>0</v>
      </c>
      <c r="K649" s="1">
        <v>0</v>
      </c>
    </row>
    <row r="650" spans="1:13" s="1" customFormat="1" x14ac:dyDescent="0.2">
      <c r="A650" s="3" t="s">
        <v>730</v>
      </c>
      <c r="D650" s="1" t="s">
        <v>10</v>
      </c>
      <c r="E650" s="1" t="s">
        <v>8</v>
      </c>
      <c r="F650" s="1" t="s">
        <v>26</v>
      </c>
      <c r="G650" s="1" t="s">
        <v>8</v>
      </c>
      <c r="H650" s="1" t="s">
        <v>9</v>
      </c>
      <c r="I650" s="1">
        <f t="shared" si="18"/>
        <v>1</v>
      </c>
      <c r="J650" s="1">
        <f t="shared" si="17"/>
        <v>0</v>
      </c>
      <c r="K650" s="1">
        <v>0</v>
      </c>
    </row>
    <row r="651" spans="1:13" s="1" customFormat="1" x14ac:dyDescent="0.2">
      <c r="A651" s="3" t="s">
        <v>732</v>
      </c>
      <c r="D651" s="1" t="s">
        <v>5</v>
      </c>
      <c r="E651" s="1" t="s">
        <v>8</v>
      </c>
      <c r="F651" s="1" t="s">
        <v>11</v>
      </c>
      <c r="G651" s="1" t="s">
        <v>8</v>
      </c>
      <c r="H651" s="1" t="s">
        <v>9</v>
      </c>
      <c r="I651" s="1">
        <f t="shared" si="18"/>
        <v>1</v>
      </c>
      <c r="J651" s="1">
        <f t="shared" si="17"/>
        <v>0</v>
      </c>
      <c r="K651" s="1">
        <v>0</v>
      </c>
      <c r="M651" s="2"/>
    </row>
    <row r="652" spans="1:13" s="1" customFormat="1" x14ac:dyDescent="0.2">
      <c r="A652" s="3" t="s">
        <v>733</v>
      </c>
      <c r="D652" s="1" t="s">
        <v>5</v>
      </c>
      <c r="E652" s="1" t="s">
        <v>8</v>
      </c>
      <c r="F652" s="1" t="s">
        <v>73</v>
      </c>
      <c r="G652" s="1" t="s">
        <v>8</v>
      </c>
      <c r="H652" s="1" t="s">
        <v>9</v>
      </c>
      <c r="I652" s="1">
        <f t="shared" si="18"/>
        <v>1</v>
      </c>
      <c r="J652" s="1">
        <f t="shared" ref="J652:J715" si="19">COUNTIF(H652,"Patient declined study participation")+COUNTIF(H652,"Patient declined study discussion")</f>
        <v>0</v>
      </c>
      <c r="K652" s="1">
        <v>0</v>
      </c>
    </row>
    <row r="653" spans="1:13" s="1" customFormat="1" x14ac:dyDescent="0.2">
      <c r="A653" s="3" t="s">
        <v>738</v>
      </c>
      <c r="D653" s="1" t="s">
        <v>10</v>
      </c>
      <c r="E653" s="1" t="s">
        <v>8</v>
      </c>
      <c r="F653" s="1" t="s">
        <v>11</v>
      </c>
      <c r="G653" s="1" t="s">
        <v>8</v>
      </c>
      <c r="H653" s="1" t="s">
        <v>9</v>
      </c>
      <c r="I653" s="1">
        <f t="shared" si="18"/>
        <v>1</v>
      </c>
      <c r="J653" s="1">
        <f t="shared" si="19"/>
        <v>0</v>
      </c>
      <c r="K653" s="1">
        <v>0</v>
      </c>
      <c r="M653" s="2"/>
    </row>
    <row r="654" spans="1:13" s="1" customFormat="1" x14ac:dyDescent="0.2">
      <c r="A654" s="3" t="s">
        <v>739</v>
      </c>
      <c r="D654" s="1" t="s">
        <v>10</v>
      </c>
      <c r="E654" s="1" t="s">
        <v>8</v>
      </c>
      <c r="F654" s="1" t="s">
        <v>11</v>
      </c>
      <c r="G654" s="1" t="s">
        <v>8</v>
      </c>
      <c r="H654" s="1" t="s">
        <v>9</v>
      </c>
      <c r="I654" s="1">
        <f t="shared" si="18"/>
        <v>1</v>
      </c>
      <c r="J654" s="1">
        <f t="shared" si="19"/>
        <v>0</v>
      </c>
      <c r="K654" s="1">
        <v>0</v>
      </c>
    </row>
    <row r="655" spans="1:13" s="1" customFormat="1" x14ac:dyDescent="0.2">
      <c r="A655" s="3" t="s">
        <v>740</v>
      </c>
      <c r="D655" s="1" t="s">
        <v>5</v>
      </c>
      <c r="E655" s="1" t="s">
        <v>620</v>
      </c>
      <c r="F655" s="1" t="s">
        <v>11</v>
      </c>
      <c r="G655" s="1" t="s">
        <v>8</v>
      </c>
      <c r="H655" s="1" t="s">
        <v>9</v>
      </c>
      <c r="I655" s="1">
        <f t="shared" si="18"/>
        <v>1</v>
      </c>
      <c r="J655" s="1">
        <f t="shared" si="19"/>
        <v>0</v>
      </c>
      <c r="K655" s="1">
        <v>0</v>
      </c>
    </row>
    <row r="656" spans="1:13" s="1" customFormat="1" x14ac:dyDescent="0.2">
      <c r="A656" s="3" t="s">
        <v>741</v>
      </c>
      <c r="D656" s="1" t="s">
        <v>10</v>
      </c>
      <c r="E656" s="1" t="s">
        <v>8</v>
      </c>
      <c r="F656" s="1" t="s">
        <v>11</v>
      </c>
      <c r="G656" s="1" t="s">
        <v>8</v>
      </c>
      <c r="H656" s="1" t="s">
        <v>9</v>
      </c>
      <c r="I656" s="1">
        <f t="shared" si="18"/>
        <v>1</v>
      </c>
      <c r="J656" s="1">
        <f t="shared" si="19"/>
        <v>0</v>
      </c>
      <c r="K656" s="1">
        <v>0</v>
      </c>
    </row>
    <row r="657" spans="1:13" s="1" customFormat="1" x14ac:dyDescent="0.2">
      <c r="A657" s="3" t="s">
        <v>745</v>
      </c>
      <c r="D657" s="1" t="s">
        <v>10</v>
      </c>
      <c r="E657" s="1" t="s">
        <v>8</v>
      </c>
      <c r="F657" s="1" t="s">
        <v>11</v>
      </c>
      <c r="G657" s="1" t="s">
        <v>8</v>
      </c>
      <c r="H657" s="1" t="s">
        <v>9</v>
      </c>
      <c r="I657" s="1">
        <f t="shared" si="18"/>
        <v>1</v>
      </c>
      <c r="J657" s="1">
        <f t="shared" si="19"/>
        <v>0</v>
      </c>
      <c r="K657" s="1">
        <v>0</v>
      </c>
      <c r="M657" s="2"/>
    </row>
    <row r="658" spans="1:13" s="1" customFormat="1" x14ac:dyDescent="0.2">
      <c r="A658" s="3" t="s">
        <v>746</v>
      </c>
      <c r="D658" s="1" t="s">
        <v>5</v>
      </c>
      <c r="E658" s="1" t="s">
        <v>3</v>
      </c>
      <c r="F658" s="1" t="s">
        <v>11</v>
      </c>
      <c r="G658" s="1" t="s">
        <v>8</v>
      </c>
      <c r="H658" s="1" t="s">
        <v>9</v>
      </c>
      <c r="I658" s="1">
        <f t="shared" si="18"/>
        <v>1</v>
      </c>
      <c r="J658" s="1">
        <f t="shared" si="19"/>
        <v>0</v>
      </c>
      <c r="K658" s="1">
        <v>0</v>
      </c>
      <c r="M658" s="2"/>
    </row>
    <row r="659" spans="1:13" s="1" customFormat="1" x14ac:dyDescent="0.2">
      <c r="A659" s="3" t="s">
        <v>748</v>
      </c>
      <c r="D659" s="1" t="s">
        <v>5</v>
      </c>
      <c r="E659" s="1" t="s">
        <v>8</v>
      </c>
      <c r="F659" s="1" t="s">
        <v>11</v>
      </c>
      <c r="G659" s="1" t="s">
        <v>8</v>
      </c>
      <c r="H659" s="1" t="s">
        <v>9</v>
      </c>
      <c r="I659" s="1">
        <f t="shared" si="18"/>
        <v>1</v>
      </c>
      <c r="J659" s="1">
        <f t="shared" si="19"/>
        <v>0</v>
      </c>
      <c r="K659" s="1">
        <v>0</v>
      </c>
    </row>
    <row r="660" spans="1:13" s="1" customFormat="1" x14ac:dyDescent="0.2">
      <c r="A660" s="3" t="s">
        <v>749</v>
      </c>
      <c r="D660" s="1" t="s">
        <v>10</v>
      </c>
      <c r="E660" s="1" t="s">
        <v>3</v>
      </c>
      <c r="F660" s="1" t="s">
        <v>11</v>
      </c>
      <c r="G660" s="1" t="s">
        <v>8</v>
      </c>
      <c r="H660" s="1" t="s">
        <v>9</v>
      </c>
      <c r="I660" s="1">
        <f t="shared" si="18"/>
        <v>1</v>
      </c>
      <c r="J660" s="1">
        <f t="shared" si="19"/>
        <v>0</v>
      </c>
      <c r="K660" s="1">
        <v>0</v>
      </c>
    </row>
    <row r="661" spans="1:13" s="1" customFormat="1" x14ac:dyDescent="0.2">
      <c r="A661" s="3" t="s">
        <v>753</v>
      </c>
      <c r="D661" s="1" t="s">
        <v>5</v>
      </c>
      <c r="E661" s="1" t="s">
        <v>8</v>
      </c>
      <c r="F661" s="1" t="s">
        <v>11</v>
      </c>
      <c r="G661" s="1" t="s">
        <v>8</v>
      </c>
      <c r="H661" s="1" t="s">
        <v>9</v>
      </c>
      <c r="I661" s="1">
        <f t="shared" si="18"/>
        <v>1</v>
      </c>
      <c r="J661" s="1">
        <f t="shared" si="19"/>
        <v>0</v>
      </c>
      <c r="K661" s="1">
        <v>0</v>
      </c>
    </row>
    <row r="662" spans="1:13" s="1" customFormat="1" x14ac:dyDescent="0.2">
      <c r="A662" s="3" t="s">
        <v>755</v>
      </c>
      <c r="D662" s="1" t="s">
        <v>10</v>
      </c>
      <c r="E662" s="1" t="s">
        <v>8</v>
      </c>
      <c r="F662" s="1" t="s">
        <v>11</v>
      </c>
      <c r="G662" s="1" t="s">
        <v>8</v>
      </c>
      <c r="H662" s="1" t="s">
        <v>9</v>
      </c>
      <c r="I662" s="1">
        <f t="shared" si="18"/>
        <v>1</v>
      </c>
      <c r="J662" s="1">
        <f t="shared" si="19"/>
        <v>0</v>
      </c>
      <c r="K662" s="1">
        <v>0</v>
      </c>
    </row>
    <row r="663" spans="1:13" s="1" customFormat="1" x14ac:dyDescent="0.2">
      <c r="A663" s="3" t="s">
        <v>756</v>
      </c>
      <c r="D663" s="1" t="s">
        <v>5</v>
      </c>
      <c r="E663" s="1" t="s">
        <v>8</v>
      </c>
      <c r="F663" s="1" t="s">
        <v>11</v>
      </c>
      <c r="G663" s="1" t="s">
        <v>8</v>
      </c>
      <c r="H663" s="1" t="s">
        <v>9</v>
      </c>
      <c r="I663" s="1">
        <f t="shared" si="18"/>
        <v>1</v>
      </c>
      <c r="J663" s="1">
        <f t="shared" si="19"/>
        <v>0</v>
      </c>
      <c r="K663" s="1">
        <v>0</v>
      </c>
    </row>
    <row r="664" spans="1:13" s="1" customFormat="1" x14ac:dyDescent="0.2">
      <c r="A664" s="3" t="s">
        <v>759</v>
      </c>
      <c r="D664" s="1" t="s">
        <v>5</v>
      </c>
      <c r="E664" s="1" t="s">
        <v>8</v>
      </c>
      <c r="F664" s="1" t="s">
        <v>11</v>
      </c>
      <c r="G664" s="1" t="s">
        <v>8</v>
      </c>
      <c r="H664" s="1" t="s">
        <v>9</v>
      </c>
      <c r="I664" s="1">
        <f t="shared" si="18"/>
        <v>1</v>
      </c>
      <c r="J664" s="1">
        <f t="shared" si="19"/>
        <v>0</v>
      </c>
      <c r="K664" s="1">
        <v>0</v>
      </c>
      <c r="L664" s="2"/>
      <c r="M664" s="2"/>
    </row>
    <row r="665" spans="1:13" s="1" customFormat="1" x14ac:dyDescent="0.2">
      <c r="A665" s="3" t="s">
        <v>765</v>
      </c>
      <c r="D665" s="1" t="s">
        <v>5</v>
      </c>
      <c r="E665" s="1" t="s">
        <v>8</v>
      </c>
      <c r="F665" s="1" t="s">
        <v>11</v>
      </c>
      <c r="G665" s="1" t="s">
        <v>8</v>
      </c>
      <c r="H665" s="1" t="s">
        <v>9</v>
      </c>
      <c r="I665" s="1">
        <f t="shared" si="18"/>
        <v>1</v>
      </c>
      <c r="J665" s="1">
        <f t="shared" si="19"/>
        <v>0</v>
      </c>
      <c r="K665" s="1">
        <v>0</v>
      </c>
      <c r="M665" s="2"/>
    </row>
    <row r="666" spans="1:13" s="1" customFormat="1" x14ac:dyDescent="0.2">
      <c r="A666" s="3" t="s">
        <v>767</v>
      </c>
      <c r="D666" s="1" t="s">
        <v>10</v>
      </c>
      <c r="E666" s="1" t="s">
        <v>8</v>
      </c>
      <c r="F666" s="1" t="s">
        <v>26</v>
      </c>
      <c r="G666" s="1" t="s">
        <v>8</v>
      </c>
      <c r="H666" s="1" t="s">
        <v>9</v>
      </c>
      <c r="I666" s="1">
        <f t="shared" si="18"/>
        <v>1</v>
      </c>
      <c r="J666" s="1">
        <f t="shared" si="19"/>
        <v>0</v>
      </c>
      <c r="K666" s="1">
        <v>0</v>
      </c>
    </row>
    <row r="667" spans="1:13" s="1" customFormat="1" x14ac:dyDescent="0.2">
      <c r="A667" s="3" t="s">
        <v>768</v>
      </c>
      <c r="D667" s="1" t="s">
        <v>5</v>
      </c>
      <c r="E667" s="1" t="s">
        <v>8</v>
      </c>
      <c r="F667" s="1" t="s">
        <v>11</v>
      </c>
      <c r="G667" s="1" t="s">
        <v>8</v>
      </c>
      <c r="H667" s="1" t="s">
        <v>9</v>
      </c>
      <c r="I667" s="1">
        <f t="shared" si="18"/>
        <v>1</v>
      </c>
      <c r="J667" s="1">
        <f t="shared" si="19"/>
        <v>0</v>
      </c>
      <c r="K667" s="1">
        <v>0</v>
      </c>
      <c r="M667" s="2"/>
    </row>
    <row r="668" spans="1:13" s="1" customFormat="1" x14ac:dyDescent="0.2">
      <c r="A668" s="3" t="s">
        <v>769</v>
      </c>
      <c r="D668" s="1" t="s">
        <v>5</v>
      </c>
      <c r="E668" s="1" t="s">
        <v>8</v>
      </c>
      <c r="F668" s="1" t="s">
        <v>11</v>
      </c>
      <c r="G668" s="1" t="s">
        <v>8</v>
      </c>
      <c r="H668" s="1" t="s">
        <v>9</v>
      </c>
      <c r="I668" s="1">
        <f t="shared" si="18"/>
        <v>1</v>
      </c>
      <c r="J668" s="1">
        <f t="shared" si="19"/>
        <v>0</v>
      </c>
      <c r="K668" s="1">
        <v>0</v>
      </c>
    </row>
    <row r="669" spans="1:13" s="1" customFormat="1" x14ac:dyDescent="0.2">
      <c r="A669" s="3" t="s">
        <v>770</v>
      </c>
      <c r="D669" s="1" t="s">
        <v>5</v>
      </c>
      <c r="E669" s="1" t="s">
        <v>8</v>
      </c>
      <c r="F669" s="1" t="s">
        <v>11</v>
      </c>
      <c r="G669" s="1" t="s">
        <v>8</v>
      </c>
      <c r="H669" s="1" t="s">
        <v>9</v>
      </c>
      <c r="I669" s="1">
        <f t="shared" si="18"/>
        <v>1</v>
      </c>
      <c r="J669" s="1">
        <f t="shared" si="19"/>
        <v>0</v>
      </c>
      <c r="K669" s="1">
        <v>0</v>
      </c>
      <c r="M669" s="2"/>
    </row>
    <row r="670" spans="1:13" s="1" customFormat="1" x14ac:dyDescent="0.2">
      <c r="A670" s="1" t="s">
        <v>771</v>
      </c>
      <c r="D670" s="1" t="s">
        <v>10</v>
      </c>
      <c r="E670" s="1" t="s">
        <v>8</v>
      </c>
      <c r="F670" s="1" t="s">
        <v>11</v>
      </c>
      <c r="G670" s="1" t="s">
        <v>8</v>
      </c>
      <c r="H670" s="1" t="s">
        <v>9</v>
      </c>
      <c r="I670" s="1">
        <f t="shared" si="18"/>
        <v>1</v>
      </c>
      <c r="J670" s="1">
        <f t="shared" si="19"/>
        <v>0</v>
      </c>
      <c r="K670" s="1">
        <v>0</v>
      </c>
    </row>
    <row r="671" spans="1:13" s="1" customFormat="1" x14ac:dyDescent="0.2">
      <c r="A671" s="1" t="s">
        <v>772</v>
      </c>
      <c r="D671" s="1" t="s">
        <v>10</v>
      </c>
      <c r="E671" s="1" t="s">
        <v>8</v>
      </c>
      <c r="F671" s="1" t="s">
        <v>11</v>
      </c>
      <c r="G671" s="1" t="s">
        <v>8</v>
      </c>
      <c r="H671" s="1" t="s">
        <v>9</v>
      </c>
      <c r="I671" s="1">
        <f t="shared" si="18"/>
        <v>1</v>
      </c>
      <c r="J671" s="1">
        <f t="shared" si="19"/>
        <v>0</v>
      </c>
      <c r="K671" s="1">
        <v>0</v>
      </c>
    </row>
    <row r="672" spans="1:13" s="1" customFormat="1" x14ac:dyDescent="0.2">
      <c r="A672" s="1" t="s">
        <v>773</v>
      </c>
      <c r="D672" s="1" t="s">
        <v>5</v>
      </c>
      <c r="E672" s="1" t="s">
        <v>8</v>
      </c>
      <c r="F672" s="1" t="s">
        <v>11</v>
      </c>
      <c r="G672" s="1" t="s">
        <v>8</v>
      </c>
      <c r="H672" s="1" t="s">
        <v>9</v>
      </c>
      <c r="I672" s="1">
        <f t="shared" si="18"/>
        <v>1</v>
      </c>
      <c r="J672" s="1">
        <f t="shared" si="19"/>
        <v>0</v>
      </c>
      <c r="K672" s="1">
        <v>0</v>
      </c>
      <c r="M672" s="2"/>
    </row>
    <row r="673" spans="1:13" s="1" customFormat="1" x14ac:dyDescent="0.2">
      <c r="A673" s="1" t="s">
        <v>780</v>
      </c>
      <c r="D673" s="1" t="s">
        <v>10</v>
      </c>
      <c r="E673" s="1" t="s">
        <v>620</v>
      </c>
      <c r="F673" s="1" t="s">
        <v>11</v>
      </c>
      <c r="G673" s="1" t="s">
        <v>8</v>
      </c>
      <c r="H673" s="1" t="s">
        <v>9</v>
      </c>
      <c r="I673" s="1">
        <f t="shared" si="18"/>
        <v>1</v>
      </c>
      <c r="J673" s="1">
        <f t="shared" si="19"/>
        <v>0</v>
      </c>
      <c r="K673" s="1">
        <v>0</v>
      </c>
    </row>
    <row r="674" spans="1:13" s="1" customFormat="1" x14ac:dyDescent="0.2">
      <c r="A674" s="1" t="s">
        <v>782</v>
      </c>
      <c r="D674" s="1" t="s">
        <v>5</v>
      </c>
      <c r="E674" s="1" t="s">
        <v>8</v>
      </c>
      <c r="F674" s="1" t="s">
        <v>11</v>
      </c>
      <c r="G674" s="1" t="s">
        <v>8</v>
      </c>
      <c r="H674" s="1" t="s">
        <v>9</v>
      </c>
      <c r="I674" s="1">
        <f t="shared" si="18"/>
        <v>1</v>
      </c>
      <c r="J674" s="1">
        <f t="shared" si="19"/>
        <v>0</v>
      </c>
      <c r="K674" s="1">
        <v>0</v>
      </c>
    </row>
    <row r="675" spans="1:13" s="1" customFormat="1" x14ac:dyDescent="0.2">
      <c r="A675" s="1" t="s">
        <v>785</v>
      </c>
      <c r="D675" s="1" t="s">
        <v>5</v>
      </c>
      <c r="E675" s="1" t="s">
        <v>8</v>
      </c>
      <c r="F675" s="1" t="s">
        <v>26</v>
      </c>
      <c r="G675" s="1" t="s">
        <v>8</v>
      </c>
      <c r="H675" s="1" t="s">
        <v>9</v>
      </c>
      <c r="I675" s="1">
        <f t="shared" si="18"/>
        <v>1</v>
      </c>
      <c r="J675" s="1">
        <f t="shared" si="19"/>
        <v>0</v>
      </c>
      <c r="K675" s="1">
        <v>0</v>
      </c>
    </row>
    <row r="676" spans="1:13" s="1" customFormat="1" x14ac:dyDescent="0.2">
      <c r="A676" s="1" t="s">
        <v>786</v>
      </c>
      <c r="D676" s="1" t="s">
        <v>5</v>
      </c>
      <c r="E676" s="1" t="s">
        <v>8</v>
      </c>
      <c r="F676" s="1" t="s">
        <v>11</v>
      </c>
      <c r="G676" s="1" t="s">
        <v>8</v>
      </c>
      <c r="H676" s="1" t="s">
        <v>9</v>
      </c>
      <c r="I676" s="1">
        <f t="shared" si="18"/>
        <v>1</v>
      </c>
      <c r="J676" s="1">
        <f t="shared" si="19"/>
        <v>0</v>
      </c>
      <c r="K676" s="1">
        <v>0</v>
      </c>
    </row>
    <row r="677" spans="1:13" s="1" customFormat="1" x14ac:dyDescent="0.2">
      <c r="A677" s="1" t="s">
        <v>796</v>
      </c>
      <c r="D677" s="1" t="s">
        <v>5</v>
      </c>
      <c r="E677" s="1" t="s">
        <v>8</v>
      </c>
      <c r="F677" s="1" t="s">
        <v>11</v>
      </c>
      <c r="G677" s="1" t="s">
        <v>8</v>
      </c>
      <c r="H677" s="1" t="s">
        <v>9</v>
      </c>
      <c r="I677" s="1">
        <f t="shared" si="18"/>
        <v>1</v>
      </c>
      <c r="J677" s="1">
        <f t="shared" si="19"/>
        <v>0</v>
      </c>
      <c r="K677" s="1">
        <v>0</v>
      </c>
    </row>
    <row r="678" spans="1:13" s="1" customFormat="1" x14ac:dyDescent="0.2">
      <c r="A678" s="1" t="s">
        <v>797</v>
      </c>
      <c r="D678" s="1" t="s">
        <v>5</v>
      </c>
      <c r="E678" s="1" t="s">
        <v>8</v>
      </c>
      <c r="F678" s="1" t="s">
        <v>11</v>
      </c>
      <c r="G678" s="1" t="s">
        <v>8</v>
      </c>
      <c r="H678" s="1" t="s">
        <v>9</v>
      </c>
      <c r="I678" s="1">
        <f t="shared" si="18"/>
        <v>1</v>
      </c>
      <c r="J678" s="1">
        <f t="shared" si="19"/>
        <v>0</v>
      </c>
      <c r="K678" s="1">
        <v>0</v>
      </c>
    </row>
    <row r="679" spans="1:13" s="1" customFormat="1" x14ac:dyDescent="0.2">
      <c r="A679" s="1" t="s">
        <v>798</v>
      </c>
      <c r="D679" s="1" t="s">
        <v>10</v>
      </c>
      <c r="E679" s="1" t="s">
        <v>8</v>
      </c>
      <c r="F679" s="1" t="s">
        <v>11</v>
      </c>
      <c r="G679" s="1" t="s">
        <v>8</v>
      </c>
      <c r="H679" s="1" t="s">
        <v>9</v>
      </c>
      <c r="I679" s="1">
        <f t="shared" si="18"/>
        <v>1</v>
      </c>
      <c r="J679" s="1">
        <f t="shared" si="19"/>
        <v>0</v>
      </c>
      <c r="K679" s="1">
        <v>0</v>
      </c>
      <c r="M679" s="2"/>
    </row>
    <row r="680" spans="1:13" s="1" customFormat="1" x14ac:dyDescent="0.2">
      <c r="A680" s="1" t="s">
        <v>799</v>
      </c>
      <c r="D680" s="1" t="s">
        <v>10</v>
      </c>
      <c r="E680" s="1" t="s">
        <v>8</v>
      </c>
      <c r="F680" s="1" t="s">
        <v>11</v>
      </c>
      <c r="G680" s="1" t="s">
        <v>8</v>
      </c>
      <c r="H680" s="1" t="s">
        <v>9</v>
      </c>
      <c r="I680" s="1">
        <f t="shared" si="18"/>
        <v>1</v>
      </c>
      <c r="J680" s="1">
        <f t="shared" si="19"/>
        <v>0</v>
      </c>
      <c r="K680" s="1">
        <v>0</v>
      </c>
    </row>
    <row r="681" spans="1:13" s="1" customFormat="1" x14ac:dyDescent="0.2">
      <c r="A681" s="1" t="s">
        <v>800</v>
      </c>
      <c r="D681" s="1" t="s">
        <v>10</v>
      </c>
      <c r="E681" s="1" t="s">
        <v>8</v>
      </c>
      <c r="F681" s="1" t="s">
        <v>11</v>
      </c>
      <c r="G681" s="1" t="s">
        <v>8</v>
      </c>
      <c r="H681" s="1" t="s">
        <v>9</v>
      </c>
      <c r="I681" s="1">
        <f t="shared" si="18"/>
        <v>1</v>
      </c>
      <c r="J681" s="1">
        <f t="shared" si="19"/>
        <v>0</v>
      </c>
      <c r="K681" s="1">
        <v>0</v>
      </c>
    </row>
    <row r="682" spans="1:13" s="1" customFormat="1" x14ac:dyDescent="0.2">
      <c r="A682" s="1" t="s">
        <v>801</v>
      </c>
      <c r="D682" s="1" t="s">
        <v>10</v>
      </c>
      <c r="E682" s="1" t="s">
        <v>8</v>
      </c>
      <c r="F682" s="1" t="s">
        <v>11</v>
      </c>
      <c r="G682" s="1" t="s">
        <v>8</v>
      </c>
      <c r="H682" s="1" t="s">
        <v>9</v>
      </c>
      <c r="I682" s="1">
        <f t="shared" si="18"/>
        <v>1</v>
      </c>
      <c r="J682" s="1">
        <f t="shared" si="19"/>
        <v>0</v>
      </c>
      <c r="K682" s="1">
        <v>0</v>
      </c>
      <c r="M682" s="2"/>
    </row>
    <row r="683" spans="1:13" s="1" customFormat="1" x14ac:dyDescent="0.2">
      <c r="A683" s="1" t="s">
        <v>809</v>
      </c>
      <c r="D683" s="1" t="s">
        <v>10</v>
      </c>
      <c r="E683" s="1" t="s">
        <v>8</v>
      </c>
      <c r="F683" s="1" t="s">
        <v>26</v>
      </c>
      <c r="G683" s="1" t="s">
        <v>8</v>
      </c>
      <c r="H683" s="1" t="s">
        <v>9</v>
      </c>
      <c r="I683" s="1">
        <f t="shared" si="18"/>
        <v>1</v>
      </c>
      <c r="J683" s="1">
        <f t="shared" si="19"/>
        <v>0</v>
      </c>
      <c r="K683" s="1">
        <v>0</v>
      </c>
    </row>
    <row r="684" spans="1:13" s="1" customFormat="1" x14ac:dyDescent="0.2">
      <c r="A684" s="1" t="s">
        <v>810</v>
      </c>
      <c r="D684" s="1" t="s">
        <v>10</v>
      </c>
      <c r="E684" s="1" t="s">
        <v>620</v>
      </c>
      <c r="F684" s="1" t="s">
        <v>11</v>
      </c>
      <c r="G684" s="1" t="s">
        <v>8</v>
      </c>
      <c r="H684" s="1" t="s">
        <v>9</v>
      </c>
      <c r="I684" s="1">
        <f t="shared" si="18"/>
        <v>1</v>
      </c>
      <c r="J684" s="1">
        <f t="shared" si="19"/>
        <v>0</v>
      </c>
      <c r="K684" s="1">
        <v>0</v>
      </c>
    </row>
    <row r="685" spans="1:13" s="1" customFormat="1" x14ac:dyDescent="0.2">
      <c r="A685" s="1" t="s">
        <v>811</v>
      </c>
      <c r="D685" s="1" t="s">
        <v>10</v>
      </c>
      <c r="E685" s="1" t="s">
        <v>8</v>
      </c>
      <c r="F685" s="1" t="s">
        <v>11</v>
      </c>
      <c r="G685" s="1" t="s">
        <v>8</v>
      </c>
      <c r="H685" s="1" t="s">
        <v>9</v>
      </c>
      <c r="I685" s="1">
        <f t="shared" si="18"/>
        <v>1</v>
      </c>
      <c r="J685" s="1">
        <f t="shared" si="19"/>
        <v>0</v>
      </c>
      <c r="K685" s="1">
        <v>0</v>
      </c>
    </row>
    <row r="686" spans="1:13" s="1" customFormat="1" x14ac:dyDescent="0.2">
      <c r="A686" s="1" t="s">
        <v>812</v>
      </c>
      <c r="D686" s="1" t="s">
        <v>5</v>
      </c>
      <c r="E686" s="1" t="s">
        <v>8</v>
      </c>
      <c r="F686" s="1" t="s">
        <v>11</v>
      </c>
      <c r="G686" s="1" t="s">
        <v>8</v>
      </c>
      <c r="H686" s="1" t="s">
        <v>9</v>
      </c>
      <c r="I686" s="1">
        <f t="shared" si="18"/>
        <v>1</v>
      </c>
      <c r="J686" s="1">
        <f t="shared" si="19"/>
        <v>0</v>
      </c>
      <c r="K686" s="1">
        <v>0</v>
      </c>
    </row>
    <row r="687" spans="1:13" s="1" customFormat="1" x14ac:dyDescent="0.2">
      <c r="A687" s="1" t="s">
        <v>814</v>
      </c>
      <c r="D687" s="1" t="s">
        <v>5</v>
      </c>
      <c r="E687" s="1" t="s">
        <v>8</v>
      </c>
      <c r="F687" s="1" t="s">
        <v>11</v>
      </c>
      <c r="G687" s="1" t="s">
        <v>8</v>
      </c>
      <c r="H687" s="1" t="s">
        <v>9</v>
      </c>
      <c r="I687" s="1">
        <f t="shared" si="18"/>
        <v>1</v>
      </c>
      <c r="J687" s="1">
        <f t="shared" si="19"/>
        <v>0</v>
      </c>
      <c r="K687" s="1">
        <v>0</v>
      </c>
    </row>
    <row r="688" spans="1:13" s="1" customFormat="1" x14ac:dyDescent="0.2">
      <c r="A688" s="1" t="s">
        <v>815</v>
      </c>
      <c r="D688" s="1" t="s">
        <v>5</v>
      </c>
      <c r="E688" s="1" t="s">
        <v>3</v>
      </c>
      <c r="F688" s="1" t="s">
        <v>11</v>
      </c>
      <c r="G688" s="1" t="s">
        <v>8</v>
      </c>
      <c r="H688" s="1" t="s">
        <v>9</v>
      </c>
      <c r="I688" s="1">
        <f t="shared" si="18"/>
        <v>1</v>
      </c>
      <c r="J688" s="1">
        <f t="shared" si="19"/>
        <v>0</v>
      </c>
      <c r="K688" s="1">
        <v>0</v>
      </c>
    </row>
    <row r="689" spans="1:13" s="1" customFormat="1" x14ac:dyDescent="0.2">
      <c r="A689" s="1" t="s">
        <v>816</v>
      </c>
      <c r="D689" s="1" t="s">
        <v>10</v>
      </c>
      <c r="E689" s="1" t="s">
        <v>8</v>
      </c>
      <c r="F689" s="1" t="s">
        <v>11</v>
      </c>
      <c r="G689" s="1" t="s">
        <v>8</v>
      </c>
      <c r="H689" s="1" t="s">
        <v>9</v>
      </c>
      <c r="I689" s="1">
        <f t="shared" si="18"/>
        <v>1</v>
      </c>
      <c r="J689" s="1">
        <f t="shared" si="19"/>
        <v>0</v>
      </c>
      <c r="K689" s="1">
        <v>0</v>
      </c>
    </row>
    <row r="690" spans="1:13" s="1" customFormat="1" x14ac:dyDescent="0.2">
      <c r="A690" s="1" t="s">
        <v>817</v>
      </c>
      <c r="D690" s="1" t="s">
        <v>10</v>
      </c>
      <c r="E690" s="1" t="s">
        <v>8</v>
      </c>
      <c r="F690" s="1" t="s">
        <v>11</v>
      </c>
      <c r="G690" s="1" t="s">
        <v>8</v>
      </c>
      <c r="H690" s="1" t="s">
        <v>9</v>
      </c>
      <c r="I690" s="1">
        <f t="shared" si="18"/>
        <v>1</v>
      </c>
      <c r="J690" s="1">
        <f t="shared" si="19"/>
        <v>0</v>
      </c>
      <c r="K690" s="1">
        <v>0</v>
      </c>
      <c r="M690" s="2"/>
    </row>
    <row r="691" spans="1:13" s="1" customFormat="1" x14ac:dyDescent="0.2">
      <c r="A691" s="1" t="s">
        <v>822</v>
      </c>
      <c r="D691" s="1" t="s">
        <v>10</v>
      </c>
      <c r="E691" s="1" t="s">
        <v>8</v>
      </c>
      <c r="F691" s="1" t="s">
        <v>11</v>
      </c>
      <c r="G691" s="1" t="s">
        <v>8</v>
      </c>
      <c r="H691" s="1" t="s">
        <v>9</v>
      </c>
      <c r="I691" s="1">
        <f t="shared" si="18"/>
        <v>1</v>
      </c>
      <c r="J691" s="1">
        <f t="shared" si="19"/>
        <v>0</v>
      </c>
      <c r="K691" s="1">
        <v>0</v>
      </c>
      <c r="M691" s="2"/>
    </row>
    <row r="692" spans="1:13" s="1" customFormat="1" x14ac:dyDescent="0.2">
      <c r="A692" s="1" t="s">
        <v>823</v>
      </c>
      <c r="D692" s="1" t="s">
        <v>10</v>
      </c>
      <c r="E692" s="1" t="s">
        <v>8</v>
      </c>
      <c r="F692" s="1" t="s">
        <v>11</v>
      </c>
      <c r="G692" s="1" t="s">
        <v>8</v>
      </c>
      <c r="H692" s="1" t="s">
        <v>9</v>
      </c>
      <c r="I692" s="1">
        <f t="shared" si="18"/>
        <v>1</v>
      </c>
      <c r="J692" s="1">
        <f t="shared" si="19"/>
        <v>0</v>
      </c>
      <c r="K692" s="1">
        <v>0</v>
      </c>
    </row>
    <row r="693" spans="1:13" s="1" customFormat="1" x14ac:dyDescent="0.2">
      <c r="A693" s="1" t="s">
        <v>824</v>
      </c>
      <c r="D693" s="1" t="s">
        <v>10</v>
      </c>
      <c r="E693" s="1" t="s">
        <v>8</v>
      </c>
      <c r="F693" s="1" t="s">
        <v>11</v>
      </c>
      <c r="G693" s="1" t="s">
        <v>8</v>
      </c>
      <c r="H693" s="1" t="s">
        <v>112</v>
      </c>
      <c r="I693" s="1">
        <v>1</v>
      </c>
      <c r="J693" s="1">
        <f t="shared" si="19"/>
        <v>0</v>
      </c>
      <c r="K693" s="1">
        <v>0</v>
      </c>
    </row>
    <row r="694" spans="1:13" s="1" customFormat="1" x14ac:dyDescent="0.2">
      <c r="A694" s="1" t="s">
        <v>843</v>
      </c>
      <c r="D694" s="1" t="s">
        <v>5</v>
      </c>
      <c r="E694" s="1" t="s">
        <v>8</v>
      </c>
      <c r="F694" s="1" t="s">
        <v>11</v>
      </c>
      <c r="G694" s="1" t="s">
        <v>8</v>
      </c>
      <c r="H694" s="1" t="s">
        <v>112</v>
      </c>
      <c r="I694" s="1">
        <v>1</v>
      </c>
      <c r="J694" s="1">
        <f t="shared" si="19"/>
        <v>0</v>
      </c>
      <c r="K694" s="1">
        <v>0</v>
      </c>
    </row>
    <row r="695" spans="1:13" s="1" customFormat="1" x14ac:dyDescent="0.2">
      <c r="A695" s="1" t="s">
        <v>846</v>
      </c>
      <c r="D695" s="1" t="s">
        <v>10</v>
      </c>
      <c r="E695" s="1" t="s">
        <v>8</v>
      </c>
      <c r="F695" s="1" t="s">
        <v>11</v>
      </c>
      <c r="G695" s="1" t="s">
        <v>8</v>
      </c>
      <c r="H695" s="1" t="s">
        <v>112</v>
      </c>
      <c r="I695" s="1">
        <v>1</v>
      </c>
      <c r="J695" s="1">
        <f t="shared" si="19"/>
        <v>0</v>
      </c>
      <c r="K695" s="1">
        <v>0</v>
      </c>
    </row>
    <row r="696" spans="1:13" s="1" customFormat="1" x14ac:dyDescent="0.2">
      <c r="A696" s="1" t="s">
        <v>847</v>
      </c>
      <c r="D696" s="1" t="s">
        <v>10</v>
      </c>
      <c r="E696" s="1" t="s">
        <v>8</v>
      </c>
      <c r="F696" s="1" t="s">
        <v>11</v>
      </c>
      <c r="G696" s="1" t="s">
        <v>8</v>
      </c>
      <c r="H696" s="1" t="s">
        <v>112</v>
      </c>
      <c r="I696" s="1">
        <v>1</v>
      </c>
      <c r="J696" s="1">
        <f t="shared" si="19"/>
        <v>0</v>
      </c>
      <c r="K696" s="1">
        <v>0</v>
      </c>
    </row>
    <row r="697" spans="1:13" s="1" customFormat="1" x14ac:dyDescent="0.2">
      <c r="A697" s="1" t="s">
        <v>849</v>
      </c>
      <c r="D697" s="1" t="s">
        <v>5</v>
      </c>
      <c r="E697" s="1" t="s">
        <v>8</v>
      </c>
      <c r="F697" s="1" t="s">
        <v>11</v>
      </c>
      <c r="G697" s="1" t="s">
        <v>8</v>
      </c>
      <c r="H697" s="1" t="s">
        <v>112</v>
      </c>
      <c r="I697" s="1">
        <v>1</v>
      </c>
      <c r="J697" s="1">
        <f t="shared" si="19"/>
        <v>0</v>
      </c>
      <c r="K697" s="1">
        <v>0</v>
      </c>
    </row>
    <row r="698" spans="1:13" s="1" customFormat="1" x14ac:dyDescent="0.2">
      <c r="A698" s="1" t="s">
        <v>854</v>
      </c>
      <c r="D698" s="1" t="s">
        <v>5</v>
      </c>
      <c r="E698" s="1" t="s">
        <v>8</v>
      </c>
      <c r="F698" s="1" t="s">
        <v>11</v>
      </c>
      <c r="G698" s="1" t="s">
        <v>8</v>
      </c>
      <c r="H698" s="1" t="s">
        <v>112</v>
      </c>
      <c r="I698" s="1">
        <v>1</v>
      </c>
      <c r="J698" s="1">
        <f t="shared" si="19"/>
        <v>0</v>
      </c>
      <c r="K698" s="1">
        <v>0</v>
      </c>
    </row>
    <row r="699" spans="1:13" s="1" customFormat="1" x14ac:dyDescent="0.2">
      <c r="A699" s="1" t="s">
        <v>855</v>
      </c>
      <c r="D699" s="1" t="s">
        <v>10</v>
      </c>
      <c r="E699" s="1" t="s">
        <v>8</v>
      </c>
      <c r="F699" s="1" t="s">
        <v>11</v>
      </c>
      <c r="G699" s="1" t="s">
        <v>8</v>
      </c>
      <c r="H699" s="1" t="s">
        <v>112</v>
      </c>
      <c r="I699" s="1">
        <v>1</v>
      </c>
      <c r="J699" s="1">
        <f t="shared" si="19"/>
        <v>0</v>
      </c>
      <c r="K699" s="1">
        <v>0</v>
      </c>
    </row>
    <row r="700" spans="1:13" s="1" customFormat="1" x14ac:dyDescent="0.2">
      <c r="A700" s="1" t="s">
        <v>856</v>
      </c>
      <c r="D700" s="1" t="s">
        <v>10</v>
      </c>
      <c r="E700" s="1" t="s">
        <v>8</v>
      </c>
      <c r="F700" s="1" t="s">
        <v>11</v>
      </c>
      <c r="G700" s="1" t="s">
        <v>8</v>
      </c>
      <c r="H700" s="1" t="s">
        <v>112</v>
      </c>
      <c r="I700" s="1">
        <v>1</v>
      </c>
      <c r="J700" s="1">
        <f t="shared" si="19"/>
        <v>0</v>
      </c>
      <c r="K700" s="1">
        <v>0</v>
      </c>
    </row>
    <row r="701" spans="1:13" s="1" customFormat="1" x14ac:dyDescent="0.2">
      <c r="A701" s="1" t="s">
        <v>857</v>
      </c>
      <c r="D701" s="1" t="s">
        <v>10</v>
      </c>
      <c r="E701" s="1" t="s">
        <v>8</v>
      </c>
      <c r="F701" s="1" t="s">
        <v>11</v>
      </c>
      <c r="G701" s="1" t="s">
        <v>8</v>
      </c>
      <c r="H701" s="1" t="s">
        <v>112</v>
      </c>
      <c r="I701" s="1">
        <v>1</v>
      </c>
      <c r="J701" s="1">
        <f t="shared" si="19"/>
        <v>0</v>
      </c>
      <c r="K701" s="1">
        <v>0</v>
      </c>
    </row>
    <row r="702" spans="1:13" s="1" customFormat="1" x14ac:dyDescent="0.2">
      <c r="A702" s="1" t="s">
        <v>858</v>
      </c>
      <c r="D702" s="1" t="s">
        <v>10</v>
      </c>
      <c r="E702" s="1" t="s">
        <v>3</v>
      </c>
      <c r="F702" s="1" t="s">
        <v>11</v>
      </c>
      <c r="G702" s="1" t="s">
        <v>8</v>
      </c>
      <c r="H702" s="1" t="s">
        <v>112</v>
      </c>
      <c r="I702" s="1">
        <v>1</v>
      </c>
      <c r="J702" s="1">
        <f t="shared" si="19"/>
        <v>0</v>
      </c>
      <c r="K702" s="1">
        <v>0</v>
      </c>
    </row>
    <row r="703" spans="1:13" s="1" customFormat="1" x14ac:dyDescent="0.2">
      <c r="A703" s="1" t="s">
        <v>864</v>
      </c>
      <c r="D703" s="1" t="s">
        <v>10</v>
      </c>
      <c r="E703" s="1" t="s">
        <v>8</v>
      </c>
      <c r="F703" s="1" t="s">
        <v>11</v>
      </c>
      <c r="G703" s="1" t="s">
        <v>8</v>
      </c>
      <c r="H703" s="1" t="s">
        <v>112</v>
      </c>
      <c r="I703" s="1">
        <v>1</v>
      </c>
      <c r="J703" s="1">
        <f t="shared" si="19"/>
        <v>0</v>
      </c>
      <c r="K703" s="1">
        <v>0</v>
      </c>
    </row>
    <row r="704" spans="1:13" s="1" customFormat="1" x14ac:dyDescent="0.2">
      <c r="A704" s="1" t="s">
        <v>867</v>
      </c>
      <c r="D704" s="1" t="s">
        <v>5</v>
      </c>
      <c r="E704" s="1" t="s">
        <v>8</v>
      </c>
      <c r="F704" s="1" t="s">
        <v>11</v>
      </c>
      <c r="G704" s="1" t="s">
        <v>8</v>
      </c>
      <c r="H704" s="1" t="s">
        <v>112</v>
      </c>
      <c r="I704" s="1">
        <v>1</v>
      </c>
      <c r="J704" s="1">
        <f t="shared" si="19"/>
        <v>0</v>
      </c>
      <c r="K704" s="1">
        <v>0</v>
      </c>
      <c r="M704" s="2"/>
    </row>
    <row r="705" spans="1:13" s="1" customFormat="1" x14ac:dyDescent="0.2">
      <c r="A705" s="1" t="s">
        <v>876</v>
      </c>
      <c r="D705" s="1" t="s">
        <v>5</v>
      </c>
      <c r="E705" s="1" t="s">
        <v>620</v>
      </c>
      <c r="F705" s="1" t="s">
        <v>11</v>
      </c>
      <c r="G705" s="1" t="s">
        <v>8</v>
      </c>
      <c r="H705" s="1" t="s">
        <v>9</v>
      </c>
      <c r="I705" s="1">
        <f>COUNTIF(H705,"Ineligible.")+COUNTIF(H705,"Patient approached by conflicting study.")</f>
        <v>1</v>
      </c>
      <c r="J705" s="1">
        <f t="shared" si="19"/>
        <v>0</v>
      </c>
      <c r="K705" s="1">
        <v>0</v>
      </c>
    </row>
    <row r="706" spans="1:13" s="1" customFormat="1" x14ac:dyDescent="0.2">
      <c r="A706" s="1" t="s">
        <v>885</v>
      </c>
      <c r="D706" s="1" t="s">
        <v>10</v>
      </c>
      <c r="E706" s="1" t="s">
        <v>8</v>
      </c>
      <c r="F706" s="1" t="s">
        <v>11</v>
      </c>
      <c r="G706" s="1" t="s">
        <v>8</v>
      </c>
      <c r="H706" s="1" t="s">
        <v>112</v>
      </c>
      <c r="I706" s="1">
        <v>1</v>
      </c>
      <c r="J706" s="1">
        <f t="shared" si="19"/>
        <v>0</v>
      </c>
      <c r="K706" s="1">
        <v>0</v>
      </c>
    </row>
    <row r="707" spans="1:13" s="1" customFormat="1" x14ac:dyDescent="0.2">
      <c r="A707" s="1" t="s">
        <v>886</v>
      </c>
      <c r="D707" s="1" t="s">
        <v>10</v>
      </c>
      <c r="E707" s="1" t="s">
        <v>8</v>
      </c>
      <c r="F707" s="1" t="s">
        <v>73</v>
      </c>
      <c r="G707" s="1" t="s">
        <v>8</v>
      </c>
      <c r="H707" s="1" t="s">
        <v>9</v>
      </c>
      <c r="I707" s="1">
        <f t="shared" ref="I707:I770" si="20">COUNTIF(H707,"Ineligible.")+COUNTIF(H707,"Patient approached by conflicting study.")</f>
        <v>1</v>
      </c>
      <c r="J707" s="1">
        <f t="shared" si="19"/>
        <v>0</v>
      </c>
      <c r="K707" s="1">
        <v>0</v>
      </c>
    </row>
    <row r="708" spans="1:13" s="1" customFormat="1" x14ac:dyDescent="0.2">
      <c r="A708" s="1" t="s">
        <v>892</v>
      </c>
      <c r="D708" s="1" t="s">
        <v>10</v>
      </c>
      <c r="E708" s="1" t="s">
        <v>8</v>
      </c>
      <c r="F708" s="1" t="s">
        <v>11</v>
      </c>
      <c r="G708" s="1" t="s">
        <v>8</v>
      </c>
      <c r="H708" s="1" t="s">
        <v>9</v>
      </c>
      <c r="I708" s="1">
        <f t="shared" si="20"/>
        <v>1</v>
      </c>
      <c r="J708" s="1">
        <f t="shared" si="19"/>
        <v>0</v>
      </c>
      <c r="K708" s="1">
        <v>0</v>
      </c>
    </row>
    <row r="709" spans="1:13" s="1" customFormat="1" x14ac:dyDescent="0.2">
      <c r="A709" s="1" t="s">
        <v>895</v>
      </c>
      <c r="D709" s="1" t="s">
        <v>10</v>
      </c>
      <c r="E709" s="1" t="s">
        <v>3</v>
      </c>
      <c r="F709" s="1" t="s">
        <v>11</v>
      </c>
      <c r="G709" s="1" t="s">
        <v>8</v>
      </c>
      <c r="H709" s="1" t="s">
        <v>9</v>
      </c>
      <c r="I709" s="1">
        <f t="shared" si="20"/>
        <v>1</v>
      </c>
      <c r="J709" s="1">
        <f t="shared" si="19"/>
        <v>0</v>
      </c>
      <c r="K709" s="1">
        <v>0</v>
      </c>
    </row>
    <row r="710" spans="1:13" s="1" customFormat="1" x14ac:dyDescent="0.2">
      <c r="A710" s="1" t="s">
        <v>896</v>
      </c>
      <c r="D710" s="1" t="s">
        <v>10</v>
      </c>
      <c r="E710" s="1" t="s">
        <v>8</v>
      </c>
      <c r="F710" s="1" t="s">
        <v>11</v>
      </c>
      <c r="G710" s="1" t="s">
        <v>8</v>
      </c>
      <c r="H710" s="1" t="s">
        <v>9</v>
      </c>
      <c r="I710" s="1">
        <f t="shared" si="20"/>
        <v>1</v>
      </c>
      <c r="J710" s="1">
        <f t="shared" si="19"/>
        <v>0</v>
      </c>
      <c r="K710" s="1">
        <v>0</v>
      </c>
    </row>
    <row r="711" spans="1:13" s="1" customFormat="1" x14ac:dyDescent="0.2">
      <c r="A711" s="1" t="s">
        <v>905</v>
      </c>
      <c r="D711" s="1" t="s">
        <v>5</v>
      </c>
      <c r="E711" s="1" t="s">
        <v>8</v>
      </c>
      <c r="F711" s="1" t="s">
        <v>11</v>
      </c>
      <c r="G711" s="1" t="s">
        <v>8</v>
      </c>
      <c r="H711" s="1" t="s">
        <v>9</v>
      </c>
      <c r="I711" s="1">
        <f t="shared" si="20"/>
        <v>1</v>
      </c>
      <c r="J711" s="1">
        <f t="shared" si="19"/>
        <v>0</v>
      </c>
      <c r="K711" s="1">
        <f>COUNTIF(B711,"MINDDS")</f>
        <v>0</v>
      </c>
    </row>
    <row r="712" spans="1:13" s="1" customFormat="1" x14ac:dyDescent="0.2">
      <c r="A712" s="1" t="s">
        <v>906</v>
      </c>
      <c r="D712" s="1" t="s">
        <v>10</v>
      </c>
      <c r="E712" s="1" t="s">
        <v>8</v>
      </c>
      <c r="F712" s="1" t="s">
        <v>11</v>
      </c>
      <c r="G712" s="1" t="s">
        <v>8</v>
      </c>
      <c r="H712" s="1" t="s">
        <v>9</v>
      </c>
      <c r="I712" s="1">
        <f t="shared" si="20"/>
        <v>1</v>
      </c>
      <c r="J712" s="1">
        <f t="shared" si="19"/>
        <v>0</v>
      </c>
      <c r="K712" s="1">
        <f>COUNTIF(B712,"MINDDS")</f>
        <v>0</v>
      </c>
      <c r="M712" s="2"/>
    </row>
    <row r="713" spans="1:13" s="1" customFormat="1" x14ac:dyDescent="0.2">
      <c r="A713" s="1" t="s">
        <v>907</v>
      </c>
      <c r="D713" s="1" t="s">
        <v>5</v>
      </c>
      <c r="E713" s="1" t="s">
        <v>8</v>
      </c>
      <c r="F713" s="1" t="s">
        <v>26</v>
      </c>
      <c r="G713" s="1" t="s">
        <v>8</v>
      </c>
      <c r="H713" s="1" t="s">
        <v>9</v>
      </c>
      <c r="I713" s="1">
        <f t="shared" si="20"/>
        <v>1</v>
      </c>
      <c r="J713" s="1">
        <f t="shared" si="19"/>
        <v>0</v>
      </c>
      <c r="K713" s="1">
        <f>COUNTIF(B713,"MINDDS")</f>
        <v>0</v>
      </c>
    </row>
    <row r="714" spans="1:13" s="1" customFormat="1" x14ac:dyDescent="0.2">
      <c r="A714" s="1" t="s">
        <v>911</v>
      </c>
      <c r="C714" s="1">
        <f>2018-1947</f>
        <v>71</v>
      </c>
      <c r="D714" s="1" t="s">
        <v>10</v>
      </c>
      <c r="E714" s="1" t="s">
        <v>8</v>
      </c>
      <c r="F714" s="1" t="s">
        <v>11</v>
      </c>
      <c r="G714" s="1" t="s">
        <v>3</v>
      </c>
      <c r="H714" s="1" t="s">
        <v>9</v>
      </c>
      <c r="I714" s="1">
        <f t="shared" si="20"/>
        <v>1</v>
      </c>
      <c r="J714" s="1">
        <f t="shared" si="19"/>
        <v>0</v>
      </c>
      <c r="K714" s="1">
        <f>COUNTIF(B714,"MINDDS")</f>
        <v>0</v>
      </c>
      <c r="M714" s="2"/>
    </row>
    <row r="715" spans="1:13" s="1" customFormat="1" x14ac:dyDescent="0.2">
      <c r="A715" s="1" t="s">
        <v>912</v>
      </c>
      <c r="D715" s="1" t="s">
        <v>10</v>
      </c>
      <c r="E715" s="1" t="s">
        <v>8</v>
      </c>
      <c r="F715" s="1" t="s">
        <v>11</v>
      </c>
      <c r="G715" s="1" t="s">
        <v>8</v>
      </c>
      <c r="H715" s="1" t="s">
        <v>9</v>
      </c>
      <c r="I715" s="1">
        <f t="shared" si="20"/>
        <v>1</v>
      </c>
      <c r="J715" s="1">
        <f t="shared" si="19"/>
        <v>0</v>
      </c>
      <c r="K715" s="1">
        <f>COUNTIF(B715,"MINDDS")</f>
        <v>0</v>
      </c>
    </row>
    <row r="716" spans="1:13" s="1" customFormat="1" x14ac:dyDescent="0.2">
      <c r="A716" s="1" t="s">
        <v>916</v>
      </c>
      <c r="D716" s="1" t="s">
        <v>5</v>
      </c>
      <c r="E716" s="1" t="s">
        <v>8</v>
      </c>
      <c r="F716" s="1" t="s">
        <v>11</v>
      </c>
      <c r="G716" s="1" t="s">
        <v>8</v>
      </c>
      <c r="H716" s="1" t="s">
        <v>9</v>
      </c>
      <c r="I716" s="1">
        <f t="shared" si="20"/>
        <v>1</v>
      </c>
      <c r="J716" s="1">
        <f t="shared" ref="J716:J779" si="21">COUNTIF(H716,"Patient declined study participation")+COUNTIF(H716,"Patient declined study discussion")</f>
        <v>0</v>
      </c>
      <c r="K716" s="1">
        <f>COUNTIF(B716,"MINDDS")</f>
        <v>0</v>
      </c>
      <c r="M716" s="2"/>
    </row>
    <row r="717" spans="1:13" s="1" customFormat="1" x14ac:dyDescent="0.2">
      <c r="A717" s="1" t="s">
        <v>917</v>
      </c>
      <c r="D717" s="1" t="s">
        <v>5</v>
      </c>
      <c r="E717" s="1" t="s">
        <v>8</v>
      </c>
      <c r="F717" s="1" t="s">
        <v>11</v>
      </c>
      <c r="G717" s="1" t="s">
        <v>8</v>
      </c>
      <c r="H717" s="1" t="s">
        <v>9</v>
      </c>
      <c r="I717" s="1">
        <f t="shared" si="20"/>
        <v>1</v>
      </c>
      <c r="J717" s="1">
        <f t="shared" si="21"/>
        <v>0</v>
      </c>
      <c r="K717" s="1">
        <f>COUNTIF(B717,"MINDDS")</f>
        <v>0</v>
      </c>
    </row>
    <row r="718" spans="1:13" s="1" customFormat="1" x14ac:dyDescent="0.2">
      <c r="A718" s="1" t="s">
        <v>920</v>
      </c>
      <c r="D718" s="1" t="s">
        <v>5</v>
      </c>
      <c r="E718" s="1" t="s">
        <v>8</v>
      </c>
      <c r="F718" s="1" t="s">
        <v>11</v>
      </c>
      <c r="G718" s="1" t="s">
        <v>8</v>
      </c>
      <c r="H718" s="1" t="s">
        <v>9</v>
      </c>
      <c r="I718" s="1">
        <f t="shared" si="20"/>
        <v>1</v>
      </c>
      <c r="J718" s="1">
        <f t="shared" si="21"/>
        <v>0</v>
      </c>
      <c r="K718" s="1">
        <f>COUNTIF(B718,"MINDDS")</f>
        <v>0</v>
      </c>
    </row>
    <row r="719" spans="1:13" s="1" customFormat="1" x14ac:dyDescent="0.2">
      <c r="A719" s="1" t="s">
        <v>927</v>
      </c>
      <c r="D719" s="1" t="s">
        <v>5</v>
      </c>
      <c r="E719" s="1" t="s">
        <v>8</v>
      </c>
      <c r="F719" s="1" t="s">
        <v>11</v>
      </c>
      <c r="G719" s="1" t="s">
        <v>8</v>
      </c>
      <c r="H719" s="1" t="s">
        <v>9</v>
      </c>
      <c r="I719" s="1">
        <f t="shared" si="20"/>
        <v>1</v>
      </c>
      <c r="J719" s="1">
        <f t="shared" si="21"/>
        <v>0</v>
      </c>
      <c r="K719" s="1">
        <f>COUNTIF(B719,"MINDDS")</f>
        <v>0</v>
      </c>
    </row>
    <row r="720" spans="1:13" s="1" customFormat="1" x14ac:dyDescent="0.2">
      <c r="A720" s="1" t="s">
        <v>932</v>
      </c>
      <c r="D720" s="1" t="s">
        <v>10</v>
      </c>
      <c r="E720" s="1" t="s">
        <v>8</v>
      </c>
      <c r="F720" s="1" t="s">
        <v>11</v>
      </c>
      <c r="G720" s="1" t="s">
        <v>8</v>
      </c>
      <c r="H720" s="1" t="s">
        <v>9</v>
      </c>
      <c r="I720" s="1">
        <f t="shared" si="20"/>
        <v>1</v>
      </c>
      <c r="J720" s="1">
        <f t="shared" si="21"/>
        <v>0</v>
      </c>
      <c r="K720" s="1">
        <f>COUNTIF(B720,"MINDDS")</f>
        <v>0</v>
      </c>
    </row>
    <row r="721" spans="1:13" s="1" customFormat="1" x14ac:dyDescent="0.2">
      <c r="A721" s="1" t="s">
        <v>949</v>
      </c>
      <c r="D721" s="1" t="s">
        <v>10</v>
      </c>
      <c r="E721" s="1" t="s">
        <v>8</v>
      </c>
      <c r="F721" s="1" t="s">
        <v>11</v>
      </c>
      <c r="G721" s="1" t="s">
        <v>8</v>
      </c>
      <c r="H721" s="1" t="s">
        <v>9</v>
      </c>
      <c r="I721" s="1">
        <f t="shared" si="20"/>
        <v>1</v>
      </c>
      <c r="J721" s="1">
        <f t="shared" si="21"/>
        <v>0</v>
      </c>
      <c r="K721" s="1">
        <f>COUNTIF(B721,"MINDDS")</f>
        <v>0</v>
      </c>
    </row>
    <row r="722" spans="1:13" s="1" customFormat="1" x14ac:dyDescent="0.2">
      <c r="A722" s="1" t="s">
        <v>950</v>
      </c>
      <c r="D722" s="1" t="s">
        <v>5</v>
      </c>
      <c r="E722" s="1" t="s">
        <v>3</v>
      </c>
      <c r="F722" s="1" t="s">
        <v>44</v>
      </c>
      <c r="G722" s="1" t="s">
        <v>8</v>
      </c>
      <c r="H722" s="1" t="s">
        <v>9</v>
      </c>
      <c r="I722" s="1">
        <f t="shared" si="20"/>
        <v>1</v>
      </c>
      <c r="J722" s="1">
        <f t="shared" si="21"/>
        <v>0</v>
      </c>
      <c r="K722" s="1">
        <f>COUNTIF(B722,"MINDDS")</f>
        <v>0</v>
      </c>
      <c r="M722" s="2"/>
    </row>
    <row r="723" spans="1:13" s="1" customFormat="1" x14ac:dyDescent="0.2">
      <c r="A723" s="1" t="s">
        <v>951</v>
      </c>
      <c r="D723" s="1" t="s">
        <v>10</v>
      </c>
      <c r="E723" s="1" t="s">
        <v>8</v>
      </c>
      <c r="F723" s="1" t="s">
        <v>11</v>
      </c>
      <c r="G723" s="1" t="s">
        <v>8</v>
      </c>
      <c r="H723" s="1" t="s">
        <v>9</v>
      </c>
      <c r="I723" s="1">
        <f t="shared" si="20"/>
        <v>1</v>
      </c>
      <c r="J723" s="1">
        <f t="shared" si="21"/>
        <v>0</v>
      </c>
      <c r="K723" s="1">
        <f>COUNTIF(B723,"MINDDS")</f>
        <v>0</v>
      </c>
      <c r="M723" s="2"/>
    </row>
    <row r="724" spans="1:13" s="1" customFormat="1" x14ac:dyDescent="0.2">
      <c r="A724" s="1" t="s">
        <v>952</v>
      </c>
      <c r="D724" s="1" t="s">
        <v>10</v>
      </c>
      <c r="E724" s="1" t="s">
        <v>8</v>
      </c>
      <c r="F724" s="1" t="s">
        <v>11</v>
      </c>
      <c r="G724" s="1" t="s">
        <v>8</v>
      </c>
      <c r="H724" s="1" t="s">
        <v>9</v>
      </c>
      <c r="I724" s="1">
        <f t="shared" si="20"/>
        <v>1</v>
      </c>
      <c r="J724" s="1">
        <f t="shared" si="21"/>
        <v>0</v>
      </c>
      <c r="K724" s="1">
        <f>COUNTIF(B724,"MINDDS")</f>
        <v>0</v>
      </c>
    </row>
    <row r="725" spans="1:13" s="1" customFormat="1" x14ac:dyDescent="0.2">
      <c r="A725" s="1" t="s">
        <v>953</v>
      </c>
      <c r="D725" s="1" t="s">
        <v>10</v>
      </c>
      <c r="E725" s="1" t="s">
        <v>8</v>
      </c>
      <c r="F725" s="1" t="s">
        <v>11</v>
      </c>
      <c r="G725" s="1" t="s">
        <v>8</v>
      </c>
      <c r="H725" s="1" t="s">
        <v>9</v>
      </c>
      <c r="I725" s="1">
        <f t="shared" si="20"/>
        <v>1</v>
      </c>
      <c r="J725" s="1">
        <f t="shared" si="21"/>
        <v>0</v>
      </c>
      <c r="K725" s="1">
        <f>COUNTIF(B725,"MINDDS")</f>
        <v>0</v>
      </c>
    </row>
    <row r="726" spans="1:13" s="1" customFormat="1" x14ac:dyDescent="0.2">
      <c r="A726" s="1" t="s">
        <v>956</v>
      </c>
      <c r="D726" s="1" t="s">
        <v>5</v>
      </c>
      <c r="E726" s="1" t="s">
        <v>620</v>
      </c>
      <c r="F726" s="1" t="s">
        <v>73</v>
      </c>
      <c r="G726" s="1" t="s">
        <v>8</v>
      </c>
      <c r="H726" s="1" t="s">
        <v>9</v>
      </c>
      <c r="I726" s="1">
        <f t="shared" si="20"/>
        <v>1</v>
      </c>
      <c r="J726" s="1">
        <f t="shared" si="21"/>
        <v>0</v>
      </c>
      <c r="K726" s="1">
        <f>COUNTIF(B726,"MINDDS")</f>
        <v>0</v>
      </c>
      <c r="M726" s="2"/>
    </row>
    <row r="727" spans="1:13" s="1" customFormat="1" x14ac:dyDescent="0.2">
      <c r="A727" s="1" t="s">
        <v>957</v>
      </c>
      <c r="D727" s="1" t="s">
        <v>5</v>
      </c>
      <c r="E727" s="1" t="s">
        <v>8</v>
      </c>
      <c r="F727" s="1" t="s">
        <v>11</v>
      </c>
      <c r="G727" s="1" t="s">
        <v>8</v>
      </c>
      <c r="H727" s="1" t="s">
        <v>9</v>
      </c>
      <c r="I727" s="1">
        <f t="shared" si="20"/>
        <v>1</v>
      </c>
      <c r="J727" s="1">
        <f t="shared" si="21"/>
        <v>0</v>
      </c>
      <c r="K727" s="1">
        <f>COUNTIF(B727,"MINDDS")</f>
        <v>0</v>
      </c>
    </row>
    <row r="728" spans="1:13" s="1" customFormat="1" x14ac:dyDescent="0.2">
      <c r="A728" s="1" t="s">
        <v>959</v>
      </c>
      <c r="D728" s="1" t="s">
        <v>5</v>
      </c>
      <c r="E728" s="1" t="s">
        <v>8</v>
      </c>
      <c r="F728" s="1" t="s">
        <v>11</v>
      </c>
      <c r="G728" s="1" t="s">
        <v>8</v>
      </c>
      <c r="H728" s="1" t="s">
        <v>9</v>
      </c>
      <c r="I728" s="1">
        <f t="shared" si="20"/>
        <v>1</v>
      </c>
      <c r="J728" s="1">
        <f t="shared" si="21"/>
        <v>0</v>
      </c>
      <c r="K728" s="1">
        <f>COUNTIF(B728,"MINDDS")</f>
        <v>0</v>
      </c>
    </row>
    <row r="729" spans="1:13" s="1" customFormat="1" x14ac:dyDescent="0.2">
      <c r="A729" s="4" t="s">
        <v>960</v>
      </c>
      <c r="B729" s="4"/>
      <c r="C729" s="4"/>
      <c r="D729" s="4" t="s">
        <v>5</v>
      </c>
      <c r="E729" s="4" t="s">
        <v>8</v>
      </c>
      <c r="F729" s="4" t="s">
        <v>11</v>
      </c>
      <c r="G729" s="4" t="s">
        <v>8</v>
      </c>
      <c r="H729" s="4" t="s">
        <v>9</v>
      </c>
      <c r="I729" s="1">
        <f t="shared" si="20"/>
        <v>1</v>
      </c>
      <c r="J729" s="1">
        <f t="shared" si="21"/>
        <v>0</v>
      </c>
      <c r="K729" s="1">
        <f>COUNTIF(B729,"MINDDS")</f>
        <v>0</v>
      </c>
      <c r="L729" s="4"/>
      <c r="M729" s="2"/>
    </row>
    <row r="730" spans="1:13" s="1" customFormat="1" x14ac:dyDescent="0.2">
      <c r="A730" s="1" t="s">
        <v>974</v>
      </c>
      <c r="D730" s="1" t="s">
        <v>10</v>
      </c>
      <c r="E730" s="1" t="s">
        <v>8</v>
      </c>
      <c r="F730" s="1" t="s">
        <v>11</v>
      </c>
      <c r="G730" s="1" t="s">
        <v>8</v>
      </c>
      <c r="H730" s="1" t="s">
        <v>9</v>
      </c>
      <c r="I730" s="1">
        <f t="shared" si="20"/>
        <v>1</v>
      </c>
      <c r="J730" s="1">
        <f t="shared" si="21"/>
        <v>0</v>
      </c>
      <c r="K730" s="1">
        <f>COUNTIF(B730,"MINDDS")</f>
        <v>0</v>
      </c>
      <c r="M730" s="2"/>
    </row>
    <row r="731" spans="1:13" s="1" customFormat="1" x14ac:dyDescent="0.2">
      <c r="A731" s="1" t="s">
        <v>978</v>
      </c>
      <c r="D731" s="1" t="s">
        <v>10</v>
      </c>
      <c r="E731" s="1" t="s">
        <v>8</v>
      </c>
      <c r="F731" s="1" t="s">
        <v>11</v>
      </c>
      <c r="G731" s="1" t="s">
        <v>8</v>
      </c>
      <c r="H731" s="1" t="s">
        <v>9</v>
      </c>
      <c r="I731" s="1">
        <f t="shared" si="20"/>
        <v>1</v>
      </c>
      <c r="J731" s="1">
        <f t="shared" si="21"/>
        <v>0</v>
      </c>
      <c r="K731" s="1">
        <f>COUNTIF(B731,"MINDDS")</f>
        <v>0</v>
      </c>
    </row>
    <row r="732" spans="1:13" s="1" customFormat="1" x14ac:dyDescent="0.2">
      <c r="A732" s="1" t="s">
        <v>979</v>
      </c>
      <c r="D732" s="1" t="s">
        <v>10</v>
      </c>
      <c r="E732" s="1" t="s">
        <v>8</v>
      </c>
      <c r="F732" s="1" t="s">
        <v>11</v>
      </c>
      <c r="G732" s="1" t="s">
        <v>8</v>
      </c>
      <c r="H732" s="1" t="s">
        <v>9</v>
      </c>
      <c r="I732" s="1">
        <f t="shared" si="20"/>
        <v>1</v>
      </c>
      <c r="J732" s="1">
        <f t="shared" si="21"/>
        <v>0</v>
      </c>
      <c r="K732" s="1">
        <f>COUNTIF(B732,"MINDDS")</f>
        <v>0</v>
      </c>
    </row>
    <row r="733" spans="1:13" s="1" customFormat="1" x14ac:dyDescent="0.2">
      <c r="A733" s="1" t="s">
        <v>980</v>
      </c>
      <c r="D733" s="1" t="s">
        <v>5</v>
      </c>
      <c r="E733" s="1" t="s">
        <v>8</v>
      </c>
      <c r="F733" s="1" t="s">
        <v>11</v>
      </c>
      <c r="G733" s="1" t="s">
        <v>8</v>
      </c>
      <c r="H733" s="1" t="s">
        <v>9</v>
      </c>
      <c r="I733" s="1">
        <f t="shared" si="20"/>
        <v>1</v>
      </c>
      <c r="J733" s="1">
        <f t="shared" si="21"/>
        <v>0</v>
      </c>
      <c r="K733" s="1">
        <f>COUNTIF(B733,"MINDDS")</f>
        <v>0</v>
      </c>
      <c r="M733" s="2"/>
    </row>
    <row r="734" spans="1:13" s="1" customFormat="1" x14ac:dyDescent="0.2">
      <c r="A734" s="1" t="s">
        <v>981</v>
      </c>
      <c r="D734" s="1" t="s">
        <v>10</v>
      </c>
      <c r="E734" s="1" t="s">
        <v>8</v>
      </c>
      <c r="F734" s="1" t="s">
        <v>11</v>
      </c>
      <c r="G734" s="1" t="s">
        <v>8</v>
      </c>
      <c r="H734" s="1" t="s">
        <v>9</v>
      </c>
      <c r="I734" s="1">
        <f t="shared" si="20"/>
        <v>1</v>
      </c>
      <c r="J734" s="1">
        <f t="shared" si="21"/>
        <v>0</v>
      </c>
      <c r="K734" s="1">
        <f>COUNTIF(B734,"MINDDS")</f>
        <v>0</v>
      </c>
    </row>
    <row r="735" spans="1:13" s="1" customFormat="1" x14ac:dyDescent="0.2">
      <c r="A735" s="1" t="s">
        <v>982</v>
      </c>
      <c r="D735" s="1" t="s">
        <v>5</v>
      </c>
      <c r="E735" s="1" t="s">
        <v>8</v>
      </c>
      <c r="F735" s="1" t="s">
        <v>11</v>
      </c>
      <c r="G735" s="1" t="s">
        <v>8</v>
      </c>
      <c r="H735" s="1" t="s">
        <v>9</v>
      </c>
      <c r="I735" s="1">
        <f t="shared" si="20"/>
        <v>1</v>
      </c>
      <c r="J735" s="1">
        <f t="shared" si="21"/>
        <v>0</v>
      </c>
      <c r="K735" s="1">
        <f>COUNTIF(B735,"MINDDS")</f>
        <v>0</v>
      </c>
    </row>
    <row r="736" spans="1:13" s="1" customFormat="1" x14ac:dyDescent="0.2">
      <c r="A736" s="1" t="s">
        <v>983</v>
      </c>
      <c r="D736" s="1" t="s">
        <v>10</v>
      </c>
      <c r="E736" s="1" t="s">
        <v>8</v>
      </c>
      <c r="F736" s="1" t="s">
        <v>11</v>
      </c>
      <c r="G736" s="1" t="s">
        <v>8</v>
      </c>
      <c r="H736" s="1" t="s">
        <v>9</v>
      </c>
      <c r="I736" s="1">
        <f t="shared" si="20"/>
        <v>1</v>
      </c>
      <c r="J736" s="1">
        <f t="shared" si="21"/>
        <v>0</v>
      </c>
      <c r="K736" s="1">
        <f>COUNTIF(B736,"MINDDS")</f>
        <v>0</v>
      </c>
    </row>
    <row r="737" spans="1:13" s="1" customFormat="1" x14ac:dyDescent="0.2">
      <c r="A737" s="1" t="s">
        <v>990</v>
      </c>
      <c r="D737" s="1" t="s">
        <v>10</v>
      </c>
      <c r="E737" s="1" t="s">
        <v>8</v>
      </c>
      <c r="F737" s="1" t="s">
        <v>11</v>
      </c>
      <c r="G737" s="1" t="s">
        <v>8</v>
      </c>
      <c r="H737" s="1" t="s">
        <v>9</v>
      </c>
      <c r="I737" s="1">
        <f t="shared" si="20"/>
        <v>1</v>
      </c>
      <c r="J737" s="1">
        <f t="shared" si="21"/>
        <v>0</v>
      </c>
      <c r="K737" s="1">
        <f>COUNTIF(B737,"MINDDS")</f>
        <v>0</v>
      </c>
    </row>
    <row r="738" spans="1:13" s="1" customFormat="1" x14ac:dyDescent="0.2">
      <c r="A738" s="1" t="s">
        <v>995</v>
      </c>
      <c r="D738" s="1" t="s">
        <v>10</v>
      </c>
      <c r="E738" s="1" t="s">
        <v>8</v>
      </c>
      <c r="F738" s="1" t="s">
        <v>11</v>
      </c>
      <c r="G738" s="1" t="s">
        <v>8</v>
      </c>
      <c r="H738" s="1" t="s">
        <v>9</v>
      </c>
      <c r="I738" s="1">
        <f t="shared" si="20"/>
        <v>1</v>
      </c>
      <c r="J738" s="1">
        <f t="shared" si="21"/>
        <v>0</v>
      </c>
      <c r="K738" s="1">
        <f>COUNTIF(B738,"MINDDS")</f>
        <v>0</v>
      </c>
    </row>
    <row r="739" spans="1:13" s="1" customFormat="1" x14ac:dyDescent="0.2">
      <c r="A739" s="1" t="s">
        <v>997</v>
      </c>
      <c r="D739" s="1" t="s">
        <v>5</v>
      </c>
      <c r="E739" s="1" t="s">
        <v>3</v>
      </c>
      <c r="F739" s="1" t="s">
        <v>620</v>
      </c>
      <c r="G739" s="1" t="s">
        <v>8</v>
      </c>
      <c r="H739" s="1" t="s">
        <v>9</v>
      </c>
      <c r="I739" s="1">
        <f t="shared" si="20"/>
        <v>1</v>
      </c>
      <c r="J739" s="1">
        <f t="shared" si="21"/>
        <v>0</v>
      </c>
      <c r="K739" s="1">
        <f>COUNTIF(B739,"MINDDS")</f>
        <v>0</v>
      </c>
      <c r="M739" s="2"/>
    </row>
    <row r="740" spans="1:13" s="1" customFormat="1" x14ac:dyDescent="0.2">
      <c r="A740" s="1" t="s">
        <v>1001</v>
      </c>
      <c r="D740" s="1" t="s">
        <v>5</v>
      </c>
      <c r="E740" s="1" t="s">
        <v>8</v>
      </c>
      <c r="F740" s="1" t="s">
        <v>11</v>
      </c>
      <c r="G740" s="1" t="s">
        <v>8</v>
      </c>
      <c r="H740" s="1" t="s">
        <v>9</v>
      </c>
      <c r="I740" s="1">
        <f t="shared" si="20"/>
        <v>1</v>
      </c>
      <c r="J740" s="1">
        <f t="shared" si="21"/>
        <v>0</v>
      </c>
      <c r="K740" s="1">
        <f>COUNTIF(B740,"MINDDS")</f>
        <v>0</v>
      </c>
    </row>
    <row r="741" spans="1:13" s="1" customFormat="1" x14ac:dyDescent="0.2">
      <c r="A741" s="1" t="s">
        <v>1008</v>
      </c>
      <c r="D741" s="1" t="s">
        <v>5</v>
      </c>
      <c r="E741" s="1" t="s">
        <v>8</v>
      </c>
      <c r="F741" s="1" t="s">
        <v>11</v>
      </c>
      <c r="G741" s="1" t="s">
        <v>8</v>
      </c>
      <c r="H741" s="1" t="s">
        <v>9</v>
      </c>
      <c r="I741" s="1">
        <f t="shared" si="20"/>
        <v>1</v>
      </c>
      <c r="J741" s="1">
        <f t="shared" si="21"/>
        <v>0</v>
      </c>
      <c r="K741" s="1">
        <f>COUNTIF(B741,"MINDDS")</f>
        <v>0</v>
      </c>
    </row>
    <row r="742" spans="1:13" s="1" customFormat="1" x14ac:dyDescent="0.2">
      <c r="A742" s="1" t="s">
        <v>1016</v>
      </c>
      <c r="D742" s="1" t="s">
        <v>10</v>
      </c>
      <c r="E742" s="1" t="s">
        <v>3</v>
      </c>
      <c r="F742" s="1" t="s">
        <v>11</v>
      </c>
      <c r="G742" s="1" t="s">
        <v>8</v>
      </c>
      <c r="H742" s="1" t="s">
        <v>9</v>
      </c>
      <c r="I742" s="1">
        <f t="shared" si="20"/>
        <v>1</v>
      </c>
      <c r="J742" s="1">
        <f t="shared" si="21"/>
        <v>0</v>
      </c>
      <c r="K742" s="1">
        <f>COUNTIF(B742,"MINDDS")</f>
        <v>0</v>
      </c>
    </row>
    <row r="743" spans="1:13" s="1" customFormat="1" x14ac:dyDescent="0.2">
      <c r="A743" s="1" t="s">
        <v>1017</v>
      </c>
      <c r="D743" s="1" t="s">
        <v>5</v>
      </c>
      <c r="E743" s="1" t="s">
        <v>8</v>
      </c>
      <c r="F743" s="1" t="s">
        <v>11</v>
      </c>
      <c r="G743" s="1" t="s">
        <v>8</v>
      </c>
      <c r="H743" s="1" t="s">
        <v>9</v>
      </c>
      <c r="I743" s="1">
        <f t="shared" si="20"/>
        <v>1</v>
      </c>
      <c r="J743" s="1">
        <f t="shared" si="21"/>
        <v>0</v>
      </c>
      <c r="K743" s="1">
        <f>COUNTIF(B743,"MINDDS")</f>
        <v>0</v>
      </c>
    </row>
    <row r="744" spans="1:13" s="1" customFormat="1" x14ac:dyDescent="0.2">
      <c r="A744" s="1" t="s">
        <v>1018</v>
      </c>
      <c r="D744" s="1" t="s">
        <v>10</v>
      </c>
      <c r="E744" s="1" t="s">
        <v>8</v>
      </c>
      <c r="F744" s="1" t="s">
        <v>11</v>
      </c>
      <c r="G744" s="1" t="s">
        <v>8</v>
      </c>
      <c r="H744" s="1" t="s">
        <v>9</v>
      </c>
      <c r="I744" s="1">
        <f t="shared" si="20"/>
        <v>1</v>
      </c>
      <c r="J744" s="1">
        <f t="shared" si="21"/>
        <v>0</v>
      </c>
      <c r="K744" s="1">
        <f>COUNTIF(B744,"MINDDS")</f>
        <v>0</v>
      </c>
    </row>
    <row r="745" spans="1:13" s="1" customFormat="1" x14ac:dyDescent="0.2">
      <c r="A745" s="1" t="s">
        <v>1019</v>
      </c>
      <c r="D745" s="1" t="s">
        <v>10</v>
      </c>
      <c r="E745" s="1" t="s">
        <v>8</v>
      </c>
      <c r="F745" s="1" t="s">
        <v>11</v>
      </c>
      <c r="G745" s="1" t="s">
        <v>8</v>
      </c>
      <c r="H745" s="1" t="s">
        <v>9</v>
      </c>
      <c r="I745" s="1">
        <f t="shared" si="20"/>
        <v>1</v>
      </c>
      <c r="J745" s="1">
        <f t="shared" si="21"/>
        <v>0</v>
      </c>
      <c r="K745" s="1">
        <f>COUNTIF(B745,"MINDDS")</f>
        <v>0</v>
      </c>
    </row>
    <row r="746" spans="1:13" s="1" customFormat="1" x14ac:dyDescent="0.2">
      <c r="A746" s="1" t="s">
        <v>1024</v>
      </c>
      <c r="D746" s="1" t="s">
        <v>10</v>
      </c>
      <c r="E746" s="1" t="s">
        <v>620</v>
      </c>
      <c r="F746" s="1" t="s">
        <v>11</v>
      </c>
      <c r="G746" s="1" t="s">
        <v>8</v>
      </c>
      <c r="H746" s="1" t="s">
        <v>9</v>
      </c>
      <c r="I746" s="1">
        <f t="shared" si="20"/>
        <v>1</v>
      </c>
      <c r="J746" s="1">
        <f t="shared" si="21"/>
        <v>0</v>
      </c>
      <c r="K746" s="1">
        <f>COUNTIF(B746,"MINDDS")</f>
        <v>0</v>
      </c>
    </row>
    <row r="747" spans="1:13" s="1" customFormat="1" x14ac:dyDescent="0.2">
      <c r="A747" s="1" t="s">
        <v>1030</v>
      </c>
      <c r="D747" s="1" t="s">
        <v>10</v>
      </c>
      <c r="E747" s="1" t="s">
        <v>8</v>
      </c>
      <c r="F747" s="1" t="s">
        <v>11</v>
      </c>
      <c r="G747" s="1" t="s">
        <v>8</v>
      </c>
      <c r="H747" s="1" t="s">
        <v>9</v>
      </c>
      <c r="I747" s="1">
        <f t="shared" si="20"/>
        <v>1</v>
      </c>
      <c r="J747" s="1">
        <f t="shared" si="21"/>
        <v>0</v>
      </c>
      <c r="K747" s="1">
        <f>COUNTIF(B747,"MINDDS")</f>
        <v>0</v>
      </c>
    </row>
    <row r="748" spans="1:13" s="1" customFormat="1" x14ac:dyDescent="0.2">
      <c r="A748" s="1" t="s">
        <v>1031</v>
      </c>
      <c r="D748" s="1" t="s">
        <v>10</v>
      </c>
      <c r="E748" s="1" t="s">
        <v>8</v>
      </c>
      <c r="F748" s="1" t="s">
        <v>11</v>
      </c>
      <c r="G748" s="1" t="s">
        <v>8</v>
      </c>
      <c r="H748" s="1" t="s">
        <v>9</v>
      </c>
      <c r="I748" s="1">
        <f t="shared" si="20"/>
        <v>1</v>
      </c>
      <c r="J748" s="1">
        <f t="shared" si="21"/>
        <v>0</v>
      </c>
      <c r="K748" s="1">
        <f>COUNTIF(B748,"MINDDS")</f>
        <v>0</v>
      </c>
      <c r="M748" s="2"/>
    </row>
    <row r="749" spans="1:13" s="1" customFormat="1" x14ac:dyDescent="0.2">
      <c r="A749" s="1" t="s">
        <v>1032</v>
      </c>
      <c r="D749" s="1" t="s">
        <v>10</v>
      </c>
      <c r="E749" s="1" t="s">
        <v>8</v>
      </c>
      <c r="F749" s="1" t="s">
        <v>11</v>
      </c>
      <c r="G749" s="1" t="s">
        <v>8</v>
      </c>
      <c r="H749" s="1" t="s">
        <v>9</v>
      </c>
      <c r="I749" s="1">
        <f t="shared" si="20"/>
        <v>1</v>
      </c>
      <c r="J749" s="1">
        <f t="shared" si="21"/>
        <v>0</v>
      </c>
      <c r="K749" s="1">
        <f>COUNTIF(B749,"MINDDS")</f>
        <v>0</v>
      </c>
      <c r="M749" s="2"/>
    </row>
    <row r="750" spans="1:13" s="1" customFormat="1" x14ac:dyDescent="0.2">
      <c r="A750" s="1" t="s">
        <v>1033</v>
      </c>
      <c r="D750" s="1" t="s">
        <v>5</v>
      </c>
      <c r="E750" s="1" t="s">
        <v>8</v>
      </c>
      <c r="F750" s="1" t="s">
        <v>11</v>
      </c>
      <c r="G750" s="1" t="s">
        <v>8</v>
      </c>
      <c r="H750" s="1" t="s">
        <v>9</v>
      </c>
      <c r="I750" s="1">
        <f t="shared" si="20"/>
        <v>1</v>
      </c>
      <c r="J750" s="1">
        <f t="shared" si="21"/>
        <v>0</v>
      </c>
      <c r="K750" s="1">
        <f>COUNTIF(B750,"MINDDS")</f>
        <v>0</v>
      </c>
    </row>
    <row r="751" spans="1:13" s="1" customFormat="1" x14ac:dyDescent="0.2">
      <c r="A751" s="1" t="s">
        <v>1040</v>
      </c>
      <c r="D751" s="1" t="s">
        <v>10</v>
      </c>
      <c r="E751" s="1" t="s">
        <v>8</v>
      </c>
      <c r="F751" s="1" t="s">
        <v>73</v>
      </c>
      <c r="G751" s="1" t="s">
        <v>8</v>
      </c>
      <c r="H751" s="1" t="s">
        <v>9</v>
      </c>
      <c r="I751" s="1">
        <f t="shared" si="20"/>
        <v>1</v>
      </c>
      <c r="J751" s="1">
        <f t="shared" si="21"/>
        <v>0</v>
      </c>
      <c r="K751" s="1">
        <f>COUNTIF(B751,"MINDDS")</f>
        <v>0</v>
      </c>
    </row>
    <row r="752" spans="1:13" s="1" customFormat="1" x14ac:dyDescent="0.2">
      <c r="A752" s="1" t="s">
        <v>1041</v>
      </c>
      <c r="D752" s="1" t="s">
        <v>5</v>
      </c>
      <c r="E752" s="1" t="s">
        <v>8</v>
      </c>
      <c r="F752" s="1" t="s">
        <v>11</v>
      </c>
      <c r="G752" s="1" t="s">
        <v>8</v>
      </c>
      <c r="H752" s="1" t="s">
        <v>9</v>
      </c>
      <c r="I752" s="1">
        <f t="shared" si="20"/>
        <v>1</v>
      </c>
      <c r="J752" s="1">
        <f t="shared" si="21"/>
        <v>0</v>
      </c>
      <c r="K752" s="1">
        <f>COUNTIF(B752,"MINDDS")</f>
        <v>0</v>
      </c>
      <c r="M752" s="2"/>
    </row>
    <row r="753" spans="1:13" s="1" customFormat="1" x14ac:dyDescent="0.2">
      <c r="A753" s="1" t="s">
        <v>1049</v>
      </c>
      <c r="D753" s="1" t="s">
        <v>5</v>
      </c>
      <c r="E753" s="1" t="s">
        <v>8</v>
      </c>
      <c r="F753" s="1" t="s">
        <v>11</v>
      </c>
      <c r="G753" s="1" t="s">
        <v>8</v>
      </c>
      <c r="H753" s="1" t="s">
        <v>9</v>
      </c>
      <c r="I753" s="1">
        <f t="shared" si="20"/>
        <v>1</v>
      </c>
      <c r="J753" s="1">
        <f t="shared" si="21"/>
        <v>0</v>
      </c>
      <c r="K753" s="1">
        <f>COUNTIF(B753,"MINDDS")</f>
        <v>0</v>
      </c>
    </row>
    <row r="754" spans="1:13" s="1" customFormat="1" x14ac:dyDescent="0.2">
      <c r="A754" s="1" t="s">
        <v>1050</v>
      </c>
      <c r="D754" s="1" t="s">
        <v>10</v>
      </c>
      <c r="E754" s="1" t="s">
        <v>8</v>
      </c>
      <c r="F754" s="1" t="s">
        <v>11</v>
      </c>
      <c r="G754" s="1" t="s">
        <v>8</v>
      </c>
      <c r="H754" s="1" t="s">
        <v>9</v>
      </c>
      <c r="I754" s="1">
        <f t="shared" si="20"/>
        <v>1</v>
      </c>
      <c r="J754" s="1">
        <f t="shared" si="21"/>
        <v>0</v>
      </c>
      <c r="K754" s="1">
        <f>COUNTIF(B754,"MINDDS")</f>
        <v>0</v>
      </c>
    </row>
    <row r="755" spans="1:13" s="1" customFormat="1" x14ac:dyDescent="0.2">
      <c r="A755" s="1" t="s">
        <v>1051</v>
      </c>
      <c r="D755" s="1" t="s">
        <v>5</v>
      </c>
      <c r="E755" s="1" t="s">
        <v>8</v>
      </c>
      <c r="F755" s="1" t="s">
        <v>11</v>
      </c>
      <c r="G755" s="1" t="s">
        <v>8</v>
      </c>
      <c r="H755" s="1" t="s">
        <v>9</v>
      </c>
      <c r="I755" s="1">
        <f t="shared" si="20"/>
        <v>1</v>
      </c>
      <c r="J755" s="1">
        <f t="shared" si="21"/>
        <v>0</v>
      </c>
      <c r="K755" s="1">
        <f>COUNTIF(B755,"MINDDS")</f>
        <v>0</v>
      </c>
      <c r="M755" s="2"/>
    </row>
    <row r="756" spans="1:13" s="1" customFormat="1" x14ac:dyDescent="0.2">
      <c r="A756" s="1" t="s">
        <v>1052</v>
      </c>
      <c r="D756" s="1" t="s">
        <v>10</v>
      </c>
      <c r="E756" s="1" t="s">
        <v>8</v>
      </c>
      <c r="F756" s="1" t="s">
        <v>11</v>
      </c>
      <c r="G756" s="1" t="s">
        <v>8</v>
      </c>
      <c r="H756" s="1" t="s">
        <v>9</v>
      </c>
      <c r="I756" s="1">
        <f t="shared" si="20"/>
        <v>1</v>
      </c>
      <c r="J756" s="1">
        <f t="shared" si="21"/>
        <v>0</v>
      </c>
      <c r="K756" s="1">
        <f>COUNTIF(B756,"MINDDS")</f>
        <v>0</v>
      </c>
    </row>
    <row r="757" spans="1:13" s="1" customFormat="1" x14ac:dyDescent="0.2">
      <c r="A757" s="1" t="s">
        <v>1053</v>
      </c>
      <c r="D757" s="1" t="s">
        <v>5</v>
      </c>
      <c r="E757" s="1" t="s">
        <v>620</v>
      </c>
      <c r="F757" s="1" t="s">
        <v>620</v>
      </c>
      <c r="G757" s="1" t="s">
        <v>8</v>
      </c>
      <c r="H757" s="1" t="s">
        <v>9</v>
      </c>
      <c r="I757" s="1">
        <f t="shared" si="20"/>
        <v>1</v>
      </c>
      <c r="J757" s="1">
        <f t="shared" si="21"/>
        <v>0</v>
      </c>
      <c r="K757" s="1">
        <f>COUNTIF(B757,"MINDDS")</f>
        <v>0</v>
      </c>
    </row>
    <row r="758" spans="1:13" s="1" customFormat="1" x14ac:dyDescent="0.2">
      <c r="A758" s="1" t="s">
        <v>1054</v>
      </c>
      <c r="D758" s="1" t="s">
        <v>5</v>
      </c>
      <c r="E758" s="1" t="s">
        <v>8</v>
      </c>
      <c r="F758" s="1" t="s">
        <v>11</v>
      </c>
      <c r="G758" s="1" t="s">
        <v>8</v>
      </c>
      <c r="H758" s="1" t="s">
        <v>9</v>
      </c>
      <c r="I758" s="1">
        <f t="shared" si="20"/>
        <v>1</v>
      </c>
      <c r="J758" s="1">
        <f t="shared" si="21"/>
        <v>0</v>
      </c>
      <c r="K758" s="1">
        <f>COUNTIF(B758,"MINDDS")</f>
        <v>0</v>
      </c>
    </row>
    <row r="759" spans="1:13" s="1" customFormat="1" x14ac:dyDescent="0.2">
      <c r="A759" s="1" t="s">
        <v>1061</v>
      </c>
      <c r="D759" s="1" t="s">
        <v>10</v>
      </c>
      <c r="E759" s="1" t="s">
        <v>8</v>
      </c>
      <c r="F759" s="1" t="s">
        <v>11</v>
      </c>
      <c r="G759" s="1" t="s">
        <v>8</v>
      </c>
      <c r="H759" s="1" t="s">
        <v>9</v>
      </c>
      <c r="I759" s="1">
        <f t="shared" si="20"/>
        <v>1</v>
      </c>
      <c r="J759" s="1">
        <f t="shared" si="21"/>
        <v>0</v>
      </c>
      <c r="K759" s="1">
        <f>COUNTIF(B759,"MINDDS")</f>
        <v>0</v>
      </c>
    </row>
    <row r="760" spans="1:13" s="1" customFormat="1" x14ac:dyDescent="0.2">
      <c r="A760" s="1" t="s">
        <v>1066</v>
      </c>
      <c r="D760" s="1" t="s">
        <v>5</v>
      </c>
      <c r="E760" s="1" t="s">
        <v>8</v>
      </c>
      <c r="F760" s="1" t="s">
        <v>11</v>
      </c>
      <c r="G760" s="1" t="s">
        <v>8</v>
      </c>
      <c r="H760" s="1" t="s">
        <v>9</v>
      </c>
      <c r="I760" s="1">
        <f t="shared" si="20"/>
        <v>1</v>
      </c>
      <c r="J760" s="1">
        <f t="shared" si="21"/>
        <v>0</v>
      </c>
      <c r="K760" s="1">
        <f>COUNTIF(B760,"MINDDS")</f>
        <v>0</v>
      </c>
    </row>
    <row r="761" spans="1:13" s="1" customFormat="1" x14ac:dyDescent="0.2">
      <c r="A761" s="1" t="s">
        <v>1067</v>
      </c>
      <c r="D761" s="1" t="s">
        <v>10</v>
      </c>
      <c r="E761" s="1" t="s">
        <v>8</v>
      </c>
      <c r="F761" s="1" t="s">
        <v>44</v>
      </c>
      <c r="G761" s="1" t="s">
        <v>8</v>
      </c>
      <c r="H761" s="1" t="s">
        <v>9</v>
      </c>
      <c r="I761" s="1">
        <f t="shared" si="20"/>
        <v>1</v>
      </c>
      <c r="J761" s="1">
        <f t="shared" si="21"/>
        <v>0</v>
      </c>
      <c r="K761" s="1">
        <f>COUNTIF(B761,"MINDDS")</f>
        <v>0</v>
      </c>
      <c r="M761" s="2"/>
    </row>
    <row r="762" spans="1:13" s="1" customFormat="1" x14ac:dyDescent="0.2">
      <c r="A762" s="1" t="s">
        <v>1068</v>
      </c>
      <c r="D762" s="1" t="s">
        <v>10</v>
      </c>
      <c r="E762" s="1" t="s">
        <v>8</v>
      </c>
      <c r="F762" s="1" t="s">
        <v>620</v>
      </c>
      <c r="G762" s="1" t="s">
        <v>8</v>
      </c>
      <c r="H762" s="1" t="s">
        <v>9</v>
      </c>
      <c r="I762" s="1">
        <f t="shared" si="20"/>
        <v>1</v>
      </c>
      <c r="J762" s="1">
        <f t="shared" si="21"/>
        <v>0</v>
      </c>
      <c r="K762" s="1">
        <f>COUNTIF(B762,"MINDDS")</f>
        <v>0</v>
      </c>
    </row>
    <row r="763" spans="1:13" s="1" customFormat="1" x14ac:dyDescent="0.2">
      <c r="A763" s="1" t="s">
        <v>1071</v>
      </c>
      <c r="D763" s="1" t="s">
        <v>5</v>
      </c>
      <c r="E763" s="1" t="s">
        <v>8</v>
      </c>
      <c r="F763" s="1" t="s">
        <v>11</v>
      </c>
      <c r="G763" s="1" t="s">
        <v>8</v>
      </c>
      <c r="H763" s="1" t="s">
        <v>9</v>
      </c>
      <c r="I763" s="1">
        <f t="shared" si="20"/>
        <v>1</v>
      </c>
      <c r="J763" s="1">
        <f t="shared" si="21"/>
        <v>0</v>
      </c>
      <c r="K763" s="1">
        <f>COUNTIF(B763,"MINDDS")</f>
        <v>0</v>
      </c>
    </row>
    <row r="764" spans="1:13" s="1" customFormat="1" x14ac:dyDescent="0.2">
      <c r="A764" s="1" t="s">
        <v>1072</v>
      </c>
      <c r="D764" s="1" t="s">
        <v>10</v>
      </c>
      <c r="E764" s="1" t="s">
        <v>8</v>
      </c>
      <c r="F764" s="1" t="s">
        <v>11</v>
      </c>
      <c r="G764" s="1" t="s">
        <v>8</v>
      </c>
      <c r="H764" s="1" t="s">
        <v>9</v>
      </c>
      <c r="I764" s="1">
        <f t="shared" si="20"/>
        <v>1</v>
      </c>
      <c r="J764" s="1">
        <f t="shared" si="21"/>
        <v>0</v>
      </c>
      <c r="K764" s="1">
        <f>COUNTIF(B764,"MINDDS")</f>
        <v>0</v>
      </c>
    </row>
    <row r="765" spans="1:13" s="1" customFormat="1" x14ac:dyDescent="0.2">
      <c r="A765" s="1" t="s">
        <v>1074</v>
      </c>
      <c r="D765" s="1" t="s">
        <v>10</v>
      </c>
      <c r="E765" s="1" t="s">
        <v>8</v>
      </c>
      <c r="F765" s="1" t="s">
        <v>11</v>
      </c>
      <c r="G765" s="1" t="s">
        <v>8</v>
      </c>
      <c r="H765" s="1" t="s">
        <v>9</v>
      </c>
      <c r="I765" s="1">
        <f t="shared" si="20"/>
        <v>1</v>
      </c>
      <c r="J765" s="1">
        <f t="shared" si="21"/>
        <v>0</v>
      </c>
      <c r="K765" s="1">
        <f>COUNTIF(B765,"MINDDS")</f>
        <v>0</v>
      </c>
    </row>
    <row r="766" spans="1:13" s="1" customFormat="1" x14ac:dyDescent="0.2">
      <c r="A766" s="1" t="s">
        <v>1075</v>
      </c>
      <c r="D766" s="1" t="s">
        <v>5</v>
      </c>
      <c r="E766" s="1" t="s">
        <v>620</v>
      </c>
      <c r="F766" s="1" t="s">
        <v>11</v>
      </c>
      <c r="G766" s="1" t="s">
        <v>8</v>
      </c>
      <c r="H766" s="1" t="s">
        <v>9</v>
      </c>
      <c r="I766" s="1">
        <f t="shared" si="20"/>
        <v>1</v>
      </c>
      <c r="J766" s="1">
        <f t="shared" si="21"/>
        <v>0</v>
      </c>
      <c r="K766" s="1">
        <f>COUNTIF(B766,"MINDDS")</f>
        <v>0</v>
      </c>
    </row>
    <row r="767" spans="1:13" s="1" customFormat="1" x14ac:dyDescent="0.2">
      <c r="A767" s="1" t="s">
        <v>1076</v>
      </c>
      <c r="D767" s="1" t="s">
        <v>5</v>
      </c>
      <c r="E767" s="1" t="s">
        <v>8</v>
      </c>
      <c r="F767" s="1" t="s">
        <v>11</v>
      </c>
      <c r="G767" s="1" t="s">
        <v>8</v>
      </c>
      <c r="H767" s="1" t="s">
        <v>9</v>
      </c>
      <c r="I767" s="1">
        <f t="shared" si="20"/>
        <v>1</v>
      </c>
      <c r="J767" s="1">
        <f t="shared" si="21"/>
        <v>0</v>
      </c>
      <c r="K767" s="1">
        <f>COUNTIF(B767,"MINDDS")</f>
        <v>0</v>
      </c>
      <c r="M767" s="2"/>
    </row>
    <row r="768" spans="1:13" s="1" customFormat="1" x14ac:dyDescent="0.2">
      <c r="A768" s="1" t="s">
        <v>1081</v>
      </c>
      <c r="D768" s="1" t="s">
        <v>10</v>
      </c>
      <c r="E768" s="1" t="s">
        <v>620</v>
      </c>
      <c r="F768" s="1" t="s">
        <v>11</v>
      </c>
      <c r="G768" s="1" t="s">
        <v>8</v>
      </c>
      <c r="H768" s="1" t="s">
        <v>9</v>
      </c>
      <c r="I768" s="1">
        <f t="shared" si="20"/>
        <v>1</v>
      </c>
      <c r="J768" s="1">
        <f t="shared" si="21"/>
        <v>0</v>
      </c>
      <c r="K768" s="1">
        <f>COUNTIF(B768,"MINDDS")</f>
        <v>0</v>
      </c>
    </row>
    <row r="769" spans="1:13" s="1" customFormat="1" x14ac:dyDescent="0.2">
      <c r="A769" s="1" t="s">
        <v>1087</v>
      </c>
      <c r="D769" s="1" t="s">
        <v>5</v>
      </c>
      <c r="E769" s="1" t="s">
        <v>620</v>
      </c>
      <c r="F769" s="1" t="s">
        <v>11</v>
      </c>
      <c r="G769" s="1" t="s">
        <v>8</v>
      </c>
      <c r="H769" s="1" t="s">
        <v>9</v>
      </c>
      <c r="I769" s="1">
        <f t="shared" si="20"/>
        <v>1</v>
      </c>
      <c r="J769" s="1">
        <f t="shared" si="21"/>
        <v>0</v>
      </c>
      <c r="K769" s="1">
        <f>COUNTIF(B769,"MINDDS")</f>
        <v>0</v>
      </c>
    </row>
    <row r="770" spans="1:13" s="1" customFormat="1" x14ac:dyDescent="0.2">
      <c r="A770" s="1" t="s">
        <v>1094</v>
      </c>
      <c r="D770" s="1" t="s">
        <v>10</v>
      </c>
      <c r="E770" s="1" t="s">
        <v>8</v>
      </c>
      <c r="F770" s="1" t="s">
        <v>620</v>
      </c>
      <c r="G770" s="1" t="s">
        <v>8</v>
      </c>
      <c r="H770" s="1" t="s">
        <v>9</v>
      </c>
      <c r="I770" s="1">
        <f t="shared" si="20"/>
        <v>1</v>
      </c>
      <c r="J770" s="1">
        <f t="shared" si="21"/>
        <v>0</v>
      </c>
      <c r="K770" s="1">
        <f>COUNTIF(B770,"MINDDS")</f>
        <v>0</v>
      </c>
    </row>
    <row r="771" spans="1:13" s="1" customFormat="1" x14ac:dyDescent="0.2">
      <c r="A771" s="4" t="s">
        <v>1096</v>
      </c>
      <c r="B771" s="4"/>
      <c r="C771" s="4"/>
      <c r="D771" s="4" t="s">
        <v>5</v>
      </c>
      <c r="E771" s="4" t="s">
        <v>8</v>
      </c>
      <c r="F771" s="4" t="s">
        <v>11</v>
      </c>
      <c r="G771" s="4" t="s">
        <v>8</v>
      </c>
      <c r="H771" s="4" t="s">
        <v>9</v>
      </c>
      <c r="I771" s="1">
        <f t="shared" ref="I771:I834" si="22">COUNTIF(H771,"Ineligible.")+COUNTIF(H771,"Patient approached by conflicting study.")</f>
        <v>1</v>
      </c>
      <c r="J771" s="1">
        <f t="shared" si="21"/>
        <v>0</v>
      </c>
      <c r="K771" s="1">
        <f>COUNTIF(B771,"MINDDS")</f>
        <v>0</v>
      </c>
      <c r="L771" s="4"/>
    </row>
    <row r="772" spans="1:13" s="1" customFormat="1" x14ac:dyDescent="0.2">
      <c r="A772" s="1" t="s">
        <v>1099</v>
      </c>
      <c r="D772" s="1" t="s">
        <v>5</v>
      </c>
      <c r="E772" s="1" t="s">
        <v>8</v>
      </c>
      <c r="F772" s="1" t="s">
        <v>11</v>
      </c>
      <c r="G772" s="1" t="s">
        <v>8</v>
      </c>
      <c r="H772" s="1" t="s">
        <v>9</v>
      </c>
      <c r="I772" s="1">
        <f t="shared" si="22"/>
        <v>1</v>
      </c>
      <c r="J772" s="1">
        <f t="shared" si="21"/>
        <v>0</v>
      </c>
      <c r="K772" s="1">
        <f>COUNTIF(B772,"MINDDS")</f>
        <v>0</v>
      </c>
      <c r="L772" s="4"/>
    </row>
    <row r="773" spans="1:13" s="1" customFormat="1" x14ac:dyDescent="0.2">
      <c r="A773" s="1" t="s">
        <v>1100</v>
      </c>
      <c r="D773" s="1" t="s">
        <v>5</v>
      </c>
      <c r="E773" s="1" t="s">
        <v>8</v>
      </c>
      <c r="F773" s="1" t="s">
        <v>11</v>
      </c>
      <c r="G773" s="1" t="s">
        <v>8</v>
      </c>
      <c r="H773" s="1" t="s">
        <v>9</v>
      </c>
      <c r="I773" s="1">
        <f t="shared" si="22"/>
        <v>1</v>
      </c>
      <c r="J773" s="1">
        <f t="shared" si="21"/>
        <v>0</v>
      </c>
      <c r="K773" s="1">
        <f>COUNTIF(B773,"MINDDS")</f>
        <v>0</v>
      </c>
      <c r="L773" s="4"/>
    </row>
    <row r="774" spans="1:13" s="1" customFormat="1" x14ac:dyDescent="0.2">
      <c r="A774" s="1" t="s">
        <v>1109</v>
      </c>
      <c r="D774" s="1" t="s">
        <v>10</v>
      </c>
      <c r="E774" s="1" t="s">
        <v>8</v>
      </c>
      <c r="F774" s="1" t="s">
        <v>11</v>
      </c>
      <c r="G774" s="1" t="s">
        <v>8</v>
      </c>
      <c r="H774" s="1" t="s">
        <v>9</v>
      </c>
      <c r="I774" s="1">
        <f t="shared" si="22"/>
        <v>1</v>
      </c>
      <c r="J774" s="1">
        <f t="shared" si="21"/>
        <v>0</v>
      </c>
      <c r="K774" s="1">
        <f>COUNTIF(B774,"MINDDS")</f>
        <v>0</v>
      </c>
    </row>
    <row r="775" spans="1:13" s="1" customFormat="1" x14ac:dyDescent="0.2">
      <c r="A775" s="1" t="s">
        <v>1123</v>
      </c>
      <c r="C775" s="1">
        <v>69</v>
      </c>
      <c r="D775" s="1" t="s">
        <v>10</v>
      </c>
      <c r="E775" s="1" t="s">
        <v>8</v>
      </c>
      <c r="F775" s="1" t="s">
        <v>11</v>
      </c>
      <c r="G775" s="1" t="s">
        <v>8</v>
      </c>
      <c r="H775" s="1" t="s">
        <v>9</v>
      </c>
      <c r="I775" s="1">
        <f t="shared" si="22"/>
        <v>1</v>
      </c>
      <c r="J775" s="1">
        <f t="shared" si="21"/>
        <v>0</v>
      </c>
      <c r="K775" s="1">
        <f>COUNTIF(B775,"MINDDS")</f>
        <v>0</v>
      </c>
      <c r="M775" s="2"/>
    </row>
    <row r="776" spans="1:13" s="1" customFormat="1" x14ac:dyDescent="0.2">
      <c r="A776" s="1" t="s">
        <v>1134</v>
      </c>
      <c r="D776" s="1" t="s">
        <v>10</v>
      </c>
      <c r="E776" s="1" t="s">
        <v>8</v>
      </c>
      <c r="F776" s="1" t="s">
        <v>11</v>
      </c>
      <c r="G776" s="1" t="s">
        <v>8</v>
      </c>
      <c r="H776" s="1" t="s">
        <v>9</v>
      </c>
      <c r="I776" s="1">
        <f t="shared" si="22"/>
        <v>1</v>
      </c>
      <c r="J776" s="1">
        <f t="shared" si="21"/>
        <v>0</v>
      </c>
      <c r="K776" s="1">
        <f>COUNTIF(B776,"MINDDS")</f>
        <v>0</v>
      </c>
    </row>
    <row r="777" spans="1:13" s="1" customFormat="1" x14ac:dyDescent="0.2">
      <c r="A777" s="1" t="s">
        <v>1135</v>
      </c>
      <c r="D777" s="1" t="s">
        <v>10</v>
      </c>
      <c r="E777" s="1" t="s">
        <v>620</v>
      </c>
      <c r="F777" s="1" t="s">
        <v>11</v>
      </c>
      <c r="G777" s="1" t="s">
        <v>8</v>
      </c>
      <c r="H777" s="1" t="s">
        <v>9</v>
      </c>
      <c r="I777" s="1">
        <f t="shared" si="22"/>
        <v>1</v>
      </c>
      <c r="J777" s="1">
        <f t="shared" si="21"/>
        <v>0</v>
      </c>
      <c r="K777" s="1">
        <f>COUNTIF(B777,"MINDDS")</f>
        <v>0</v>
      </c>
    </row>
    <row r="778" spans="1:13" s="1" customFormat="1" x14ac:dyDescent="0.2">
      <c r="A778" s="1" t="s">
        <v>1136</v>
      </c>
      <c r="D778" s="1" t="s">
        <v>5</v>
      </c>
      <c r="E778" s="1" t="s">
        <v>3</v>
      </c>
      <c r="F778" s="1" t="s">
        <v>11</v>
      </c>
      <c r="G778" s="1" t="s">
        <v>8</v>
      </c>
      <c r="H778" s="1" t="s">
        <v>9</v>
      </c>
      <c r="I778" s="1">
        <f t="shared" si="22"/>
        <v>1</v>
      </c>
      <c r="J778" s="1">
        <f t="shared" si="21"/>
        <v>0</v>
      </c>
      <c r="K778" s="1">
        <f>COUNTIF(B778,"MINDDS")</f>
        <v>0</v>
      </c>
    </row>
    <row r="779" spans="1:13" s="1" customFormat="1" x14ac:dyDescent="0.2">
      <c r="A779" s="1" t="s">
        <v>1137</v>
      </c>
      <c r="D779" s="1" t="s">
        <v>5</v>
      </c>
      <c r="E779" s="1" t="s">
        <v>620</v>
      </c>
      <c r="F779" s="1" t="s">
        <v>11</v>
      </c>
      <c r="G779" s="1" t="s">
        <v>8</v>
      </c>
      <c r="H779" s="1" t="s">
        <v>9</v>
      </c>
      <c r="I779" s="1">
        <f t="shared" si="22"/>
        <v>1</v>
      </c>
      <c r="J779" s="1">
        <f t="shared" si="21"/>
        <v>0</v>
      </c>
      <c r="K779" s="1">
        <f>COUNTIF(B779,"MINDDS")</f>
        <v>0</v>
      </c>
      <c r="M779" s="2"/>
    </row>
    <row r="780" spans="1:13" s="1" customFormat="1" x14ac:dyDescent="0.2">
      <c r="A780" s="1" t="s">
        <v>1138</v>
      </c>
      <c r="D780" s="1" t="s">
        <v>5</v>
      </c>
      <c r="E780" s="1" t="s">
        <v>8</v>
      </c>
      <c r="F780" s="1" t="s">
        <v>11</v>
      </c>
      <c r="G780" s="1" t="s">
        <v>8</v>
      </c>
      <c r="H780" s="1" t="s">
        <v>9</v>
      </c>
      <c r="I780" s="1">
        <f t="shared" si="22"/>
        <v>1</v>
      </c>
      <c r="J780" s="1">
        <f t="shared" ref="J780:J843" si="23">COUNTIF(H780,"Patient declined study participation")+COUNTIF(H780,"Patient declined study discussion")</f>
        <v>0</v>
      </c>
      <c r="K780" s="1">
        <f>COUNTIF(B780,"MINDDS")</f>
        <v>0</v>
      </c>
    </row>
    <row r="781" spans="1:13" s="1" customFormat="1" x14ac:dyDescent="0.2">
      <c r="A781" s="1" t="s">
        <v>1139</v>
      </c>
      <c r="D781" s="1" t="s">
        <v>10</v>
      </c>
      <c r="E781" s="1" t="s">
        <v>8</v>
      </c>
      <c r="F781" s="1" t="s">
        <v>11</v>
      </c>
      <c r="G781" s="1" t="s">
        <v>8</v>
      </c>
      <c r="H781" s="1" t="s">
        <v>9</v>
      </c>
      <c r="I781" s="1">
        <f t="shared" si="22"/>
        <v>1</v>
      </c>
      <c r="J781" s="1">
        <f t="shared" si="23"/>
        <v>0</v>
      </c>
      <c r="K781" s="1">
        <f>COUNTIF(B781,"MINDDS")</f>
        <v>0</v>
      </c>
      <c r="M781" s="2"/>
    </row>
    <row r="782" spans="1:13" s="1" customFormat="1" x14ac:dyDescent="0.2">
      <c r="A782" s="1" t="s">
        <v>1140</v>
      </c>
      <c r="D782" s="1" t="s">
        <v>5</v>
      </c>
      <c r="E782" s="1" t="s">
        <v>8</v>
      </c>
      <c r="F782" s="1" t="s">
        <v>11</v>
      </c>
      <c r="G782" s="1" t="s">
        <v>8</v>
      </c>
      <c r="H782" s="1" t="s">
        <v>9</v>
      </c>
      <c r="I782" s="1">
        <f t="shared" si="22"/>
        <v>1</v>
      </c>
      <c r="J782" s="1">
        <f t="shared" si="23"/>
        <v>0</v>
      </c>
      <c r="K782" s="1">
        <f>COUNTIF(B782,"MINDDS")</f>
        <v>0</v>
      </c>
    </row>
    <row r="783" spans="1:13" s="1" customFormat="1" x14ac:dyDescent="0.2">
      <c r="A783" s="1" t="s">
        <v>1141</v>
      </c>
      <c r="D783" s="1" t="s">
        <v>10</v>
      </c>
      <c r="E783" s="1" t="s">
        <v>8</v>
      </c>
      <c r="F783" s="1" t="s">
        <v>44</v>
      </c>
      <c r="G783" s="1" t="s">
        <v>8</v>
      </c>
      <c r="H783" s="1" t="s">
        <v>9</v>
      </c>
      <c r="I783" s="1">
        <f t="shared" si="22"/>
        <v>1</v>
      </c>
      <c r="J783" s="1">
        <f t="shared" si="23"/>
        <v>0</v>
      </c>
      <c r="K783" s="1">
        <f>COUNTIF(B783,"MINDDS")</f>
        <v>0</v>
      </c>
    </row>
    <row r="784" spans="1:13" s="1" customFormat="1" x14ac:dyDescent="0.2">
      <c r="A784" s="1" t="s">
        <v>1142</v>
      </c>
      <c r="D784" s="1" t="s">
        <v>5</v>
      </c>
      <c r="E784" s="1" t="s">
        <v>3</v>
      </c>
      <c r="F784" s="1" t="s">
        <v>44</v>
      </c>
      <c r="G784" s="1" t="s">
        <v>8</v>
      </c>
      <c r="H784" s="1" t="s">
        <v>9</v>
      </c>
      <c r="I784" s="1">
        <f t="shared" si="22"/>
        <v>1</v>
      </c>
      <c r="J784" s="1">
        <f t="shared" si="23"/>
        <v>0</v>
      </c>
      <c r="K784" s="1">
        <f>COUNTIF(B784,"MINDDS")</f>
        <v>0</v>
      </c>
    </row>
    <row r="785" spans="1:13" s="1" customFormat="1" x14ac:dyDescent="0.2">
      <c r="A785" s="1" t="s">
        <v>1143</v>
      </c>
      <c r="D785" s="1" t="s">
        <v>10</v>
      </c>
      <c r="E785" s="1" t="s">
        <v>620</v>
      </c>
      <c r="F785" s="1" t="s">
        <v>11</v>
      </c>
      <c r="G785" s="1" t="s">
        <v>8</v>
      </c>
      <c r="H785" s="1" t="s">
        <v>9</v>
      </c>
      <c r="I785" s="1">
        <f t="shared" si="22"/>
        <v>1</v>
      </c>
      <c r="J785" s="1">
        <f t="shared" si="23"/>
        <v>0</v>
      </c>
      <c r="K785" s="1">
        <f>COUNTIF(B785,"MINDDS")</f>
        <v>0</v>
      </c>
    </row>
    <row r="786" spans="1:13" s="1" customFormat="1" x14ac:dyDescent="0.2">
      <c r="A786" s="1" t="s">
        <v>1146</v>
      </c>
      <c r="D786" s="1" t="s">
        <v>10</v>
      </c>
      <c r="E786" s="1" t="s">
        <v>8</v>
      </c>
      <c r="F786" s="1" t="s">
        <v>11</v>
      </c>
      <c r="G786" s="1" t="s">
        <v>8</v>
      </c>
      <c r="H786" s="1" t="s">
        <v>9</v>
      </c>
      <c r="I786" s="1">
        <f t="shared" si="22"/>
        <v>1</v>
      </c>
      <c r="J786" s="1">
        <f t="shared" si="23"/>
        <v>0</v>
      </c>
      <c r="K786" s="1">
        <f>COUNTIF(B786,"MINDDS")</f>
        <v>0</v>
      </c>
    </row>
    <row r="787" spans="1:13" s="1" customFormat="1" x14ac:dyDescent="0.2">
      <c r="A787" s="1" t="s">
        <v>1147</v>
      </c>
      <c r="D787" s="1" t="s">
        <v>10</v>
      </c>
      <c r="E787" s="1" t="s">
        <v>8</v>
      </c>
      <c r="F787" s="1" t="s">
        <v>11</v>
      </c>
      <c r="G787" s="1" t="s">
        <v>8</v>
      </c>
      <c r="H787" s="1" t="s">
        <v>9</v>
      </c>
      <c r="I787" s="1">
        <f t="shared" si="22"/>
        <v>1</v>
      </c>
      <c r="J787" s="1">
        <f t="shared" si="23"/>
        <v>0</v>
      </c>
      <c r="K787" s="1">
        <f>COUNTIF(B787,"MINDDS")</f>
        <v>0</v>
      </c>
    </row>
    <row r="788" spans="1:13" s="1" customFormat="1" x14ac:dyDescent="0.2">
      <c r="A788" s="1" t="s">
        <v>1148</v>
      </c>
      <c r="D788" s="1" t="s">
        <v>5</v>
      </c>
      <c r="E788" s="1" t="s">
        <v>8</v>
      </c>
      <c r="F788" s="1" t="s">
        <v>11</v>
      </c>
      <c r="G788" s="1" t="s">
        <v>8</v>
      </c>
      <c r="H788" s="1" t="s">
        <v>9</v>
      </c>
      <c r="I788" s="1">
        <f t="shared" si="22"/>
        <v>1</v>
      </c>
      <c r="J788" s="1">
        <f t="shared" si="23"/>
        <v>0</v>
      </c>
      <c r="K788" s="1">
        <f>COUNTIF(B788,"MINDDS")</f>
        <v>0</v>
      </c>
    </row>
    <row r="789" spans="1:13" s="1" customFormat="1" x14ac:dyDescent="0.2">
      <c r="A789" s="1" t="s">
        <v>1168</v>
      </c>
      <c r="D789" s="1" t="s">
        <v>10</v>
      </c>
      <c r="E789" s="1" t="s">
        <v>8</v>
      </c>
      <c r="F789" s="1" t="s">
        <v>11</v>
      </c>
      <c r="G789" s="1" t="s">
        <v>8</v>
      </c>
      <c r="H789" s="1" t="s">
        <v>9</v>
      </c>
      <c r="I789" s="1">
        <f t="shared" si="22"/>
        <v>1</v>
      </c>
      <c r="J789" s="1">
        <f t="shared" si="23"/>
        <v>0</v>
      </c>
      <c r="K789" s="1">
        <f>COUNTIF(B789,"MINDDS")</f>
        <v>0</v>
      </c>
      <c r="M789" s="2"/>
    </row>
    <row r="790" spans="1:13" s="1" customFormat="1" x14ac:dyDescent="0.2">
      <c r="A790" s="1" t="s">
        <v>1172</v>
      </c>
      <c r="D790" s="1" t="s">
        <v>5</v>
      </c>
      <c r="E790" s="1" t="s">
        <v>3</v>
      </c>
      <c r="F790" s="1" t="s">
        <v>11</v>
      </c>
      <c r="G790" s="1" t="s">
        <v>8</v>
      </c>
      <c r="H790" s="1" t="s">
        <v>9</v>
      </c>
      <c r="I790" s="1">
        <f t="shared" si="22"/>
        <v>1</v>
      </c>
      <c r="J790" s="1">
        <f t="shared" si="23"/>
        <v>0</v>
      </c>
      <c r="K790" s="1">
        <f>COUNTIF(B790,"MINDDS")</f>
        <v>0</v>
      </c>
    </row>
    <row r="791" spans="1:13" s="1" customFormat="1" x14ac:dyDescent="0.2">
      <c r="A791" s="1" t="s">
        <v>1173</v>
      </c>
      <c r="D791" s="1" t="s">
        <v>5</v>
      </c>
      <c r="E791" s="1" t="s">
        <v>8</v>
      </c>
      <c r="F791" s="1" t="s">
        <v>11</v>
      </c>
      <c r="G791" s="1" t="s">
        <v>8</v>
      </c>
      <c r="H791" s="1" t="s">
        <v>9</v>
      </c>
      <c r="I791" s="1">
        <f t="shared" si="22"/>
        <v>1</v>
      </c>
      <c r="J791" s="1">
        <f t="shared" si="23"/>
        <v>0</v>
      </c>
      <c r="K791" s="1">
        <f>COUNTIF(B791,"MINDDS")</f>
        <v>0</v>
      </c>
    </row>
    <row r="792" spans="1:13" s="1" customFormat="1" x14ac:dyDescent="0.2">
      <c r="A792" s="1" t="s">
        <v>1174</v>
      </c>
      <c r="D792" s="1" t="s">
        <v>10</v>
      </c>
      <c r="E792" s="1" t="s">
        <v>8</v>
      </c>
      <c r="F792" s="1" t="s">
        <v>11</v>
      </c>
      <c r="G792" s="1" t="s">
        <v>8</v>
      </c>
      <c r="H792" s="1" t="s">
        <v>9</v>
      </c>
      <c r="I792" s="1">
        <f t="shared" si="22"/>
        <v>1</v>
      </c>
      <c r="J792" s="1">
        <f t="shared" si="23"/>
        <v>0</v>
      </c>
      <c r="K792" s="1">
        <f>COUNTIF(B792,"MINDDS")</f>
        <v>0</v>
      </c>
    </row>
    <row r="793" spans="1:13" s="1" customFormat="1" x14ac:dyDescent="0.2">
      <c r="A793" s="1" t="s">
        <v>1175</v>
      </c>
      <c r="D793" s="1" t="s">
        <v>10</v>
      </c>
      <c r="E793" s="1" t="s">
        <v>8</v>
      </c>
      <c r="F793" s="1" t="s">
        <v>11</v>
      </c>
      <c r="G793" s="1" t="s">
        <v>8</v>
      </c>
      <c r="H793" s="1" t="s">
        <v>9</v>
      </c>
      <c r="I793" s="1">
        <f t="shared" si="22"/>
        <v>1</v>
      </c>
      <c r="J793" s="1">
        <f t="shared" si="23"/>
        <v>0</v>
      </c>
      <c r="K793" s="1">
        <f>COUNTIF(B793,"MINDDS")</f>
        <v>0</v>
      </c>
    </row>
    <row r="794" spans="1:13" s="1" customFormat="1" x14ac:dyDescent="0.2">
      <c r="A794" s="1" t="s">
        <v>1187</v>
      </c>
      <c r="D794" s="1" t="s">
        <v>10</v>
      </c>
      <c r="E794" s="1" t="s">
        <v>8</v>
      </c>
      <c r="F794" s="1" t="s">
        <v>11</v>
      </c>
      <c r="G794" s="1" t="s">
        <v>8</v>
      </c>
      <c r="H794" s="1" t="s">
        <v>9</v>
      </c>
      <c r="I794" s="1">
        <f t="shared" si="22"/>
        <v>1</v>
      </c>
      <c r="J794" s="1">
        <f t="shared" si="23"/>
        <v>0</v>
      </c>
      <c r="K794" s="1">
        <f>COUNTIF(B794,"MINDDS")</f>
        <v>0</v>
      </c>
    </row>
    <row r="795" spans="1:13" s="1" customFormat="1" x14ac:dyDescent="0.2">
      <c r="A795" s="1" t="s">
        <v>1189</v>
      </c>
      <c r="D795" s="1" t="s">
        <v>10</v>
      </c>
      <c r="E795" s="1" t="s">
        <v>8</v>
      </c>
      <c r="F795" s="1" t="s">
        <v>1188</v>
      </c>
      <c r="G795" s="1" t="s">
        <v>8</v>
      </c>
      <c r="H795" s="1" t="s">
        <v>9</v>
      </c>
      <c r="I795" s="1">
        <f t="shared" si="22"/>
        <v>1</v>
      </c>
      <c r="J795" s="1">
        <f t="shared" si="23"/>
        <v>0</v>
      </c>
      <c r="K795" s="1">
        <f>COUNTIF(B795,"MINDDS")</f>
        <v>0</v>
      </c>
    </row>
    <row r="796" spans="1:13" s="1" customFormat="1" x14ac:dyDescent="0.2">
      <c r="A796" s="1" t="s">
        <v>1190</v>
      </c>
      <c r="D796" s="1" t="s">
        <v>10</v>
      </c>
      <c r="E796" s="1" t="s">
        <v>8</v>
      </c>
      <c r="F796" s="1" t="s">
        <v>11</v>
      </c>
      <c r="G796" s="1" t="s">
        <v>8</v>
      </c>
      <c r="H796" s="1" t="s">
        <v>9</v>
      </c>
      <c r="I796" s="1">
        <f t="shared" si="22"/>
        <v>1</v>
      </c>
      <c r="J796" s="1">
        <f t="shared" si="23"/>
        <v>0</v>
      </c>
      <c r="K796" s="1">
        <f>COUNTIF(B796,"MINDDS")</f>
        <v>0</v>
      </c>
    </row>
    <row r="797" spans="1:13" s="1" customFormat="1" x14ac:dyDescent="0.2">
      <c r="A797" s="1" t="s">
        <v>1191</v>
      </c>
      <c r="D797" s="1" t="s">
        <v>10</v>
      </c>
      <c r="E797" s="1" t="s">
        <v>8</v>
      </c>
      <c r="F797" s="1" t="s">
        <v>11</v>
      </c>
      <c r="G797" s="1" t="s">
        <v>8</v>
      </c>
      <c r="H797" s="1" t="s">
        <v>9</v>
      </c>
      <c r="I797" s="1">
        <f t="shared" si="22"/>
        <v>1</v>
      </c>
      <c r="J797" s="1">
        <f t="shared" si="23"/>
        <v>0</v>
      </c>
      <c r="K797" s="1">
        <f>COUNTIF(B797,"MINDDS")</f>
        <v>0</v>
      </c>
    </row>
    <row r="798" spans="1:13" s="1" customFormat="1" x14ac:dyDescent="0.2">
      <c r="A798" s="1" t="s">
        <v>1192</v>
      </c>
      <c r="D798" s="1" t="s">
        <v>10</v>
      </c>
      <c r="E798" s="1" t="s">
        <v>8</v>
      </c>
      <c r="F798" s="1" t="s">
        <v>11</v>
      </c>
      <c r="G798" s="1" t="s">
        <v>8</v>
      </c>
      <c r="H798" s="1" t="s">
        <v>9</v>
      </c>
      <c r="I798" s="1">
        <f t="shared" si="22"/>
        <v>1</v>
      </c>
      <c r="J798" s="1">
        <f t="shared" si="23"/>
        <v>0</v>
      </c>
      <c r="K798" s="1">
        <f>COUNTIF(B798,"MINDDS")</f>
        <v>0</v>
      </c>
      <c r="M798" s="2"/>
    </row>
    <row r="799" spans="1:13" s="1" customFormat="1" x14ac:dyDescent="0.2">
      <c r="A799" s="1" t="s">
        <v>1202</v>
      </c>
      <c r="D799" s="1" t="s">
        <v>10</v>
      </c>
      <c r="E799" s="1" t="s">
        <v>3</v>
      </c>
      <c r="F799" s="1" t="s">
        <v>44</v>
      </c>
      <c r="G799" s="1" t="s">
        <v>8</v>
      </c>
      <c r="H799" s="1" t="s">
        <v>9</v>
      </c>
      <c r="I799" s="1">
        <f t="shared" si="22"/>
        <v>1</v>
      </c>
      <c r="J799" s="1">
        <f t="shared" si="23"/>
        <v>0</v>
      </c>
      <c r="K799" s="1">
        <f>COUNTIF(B799,"MINDDS")</f>
        <v>0</v>
      </c>
      <c r="M799" s="2"/>
    </row>
    <row r="800" spans="1:13" s="1" customFormat="1" x14ac:dyDescent="0.2">
      <c r="A800" s="1" t="s">
        <v>1203</v>
      </c>
      <c r="D800" s="1" t="s">
        <v>10</v>
      </c>
      <c r="E800" s="1" t="s">
        <v>8</v>
      </c>
      <c r="F800" s="1" t="s">
        <v>11</v>
      </c>
      <c r="G800" s="1" t="s">
        <v>8</v>
      </c>
      <c r="H800" s="1" t="s">
        <v>9</v>
      </c>
      <c r="I800" s="1">
        <f t="shared" si="22"/>
        <v>1</v>
      </c>
      <c r="J800" s="1">
        <f t="shared" si="23"/>
        <v>0</v>
      </c>
      <c r="K800" s="1">
        <f>COUNTIF(B800,"MINDDS")</f>
        <v>0</v>
      </c>
    </row>
    <row r="801" spans="1:13" s="1" customFormat="1" x14ac:dyDescent="0.2">
      <c r="A801" s="1" t="s">
        <v>1204</v>
      </c>
      <c r="D801" s="1" t="s">
        <v>10</v>
      </c>
      <c r="E801" s="1" t="s">
        <v>8</v>
      </c>
      <c r="F801" s="1" t="s">
        <v>11</v>
      </c>
      <c r="G801" s="1" t="s">
        <v>8</v>
      </c>
      <c r="H801" s="1" t="s">
        <v>9</v>
      </c>
      <c r="I801" s="1">
        <f t="shared" si="22"/>
        <v>1</v>
      </c>
      <c r="J801" s="1">
        <f t="shared" si="23"/>
        <v>0</v>
      </c>
      <c r="K801" s="1">
        <f>COUNTIF(B801,"MINDDS")</f>
        <v>0</v>
      </c>
    </row>
    <row r="802" spans="1:13" s="1" customFormat="1" x14ac:dyDescent="0.2">
      <c r="A802" s="1" t="s">
        <v>1205</v>
      </c>
      <c r="D802" s="1" t="s">
        <v>10</v>
      </c>
      <c r="E802" s="1" t="s">
        <v>620</v>
      </c>
      <c r="F802" s="1" t="s">
        <v>11</v>
      </c>
      <c r="G802" s="1" t="s">
        <v>8</v>
      </c>
      <c r="H802" s="1" t="s">
        <v>9</v>
      </c>
      <c r="I802" s="1">
        <f t="shared" si="22"/>
        <v>1</v>
      </c>
      <c r="J802" s="1">
        <f t="shared" si="23"/>
        <v>0</v>
      </c>
      <c r="K802" s="1">
        <f>COUNTIF(B802,"MINDDS")</f>
        <v>0</v>
      </c>
    </row>
    <row r="803" spans="1:13" s="1" customFormat="1" x14ac:dyDescent="0.2">
      <c r="A803" s="1" t="s">
        <v>1210</v>
      </c>
      <c r="D803" s="1" t="s">
        <v>5</v>
      </c>
      <c r="E803" s="1" t="s">
        <v>8</v>
      </c>
      <c r="F803" s="1" t="s">
        <v>11</v>
      </c>
      <c r="G803" s="1" t="s">
        <v>8</v>
      </c>
      <c r="H803" s="1" t="s">
        <v>9</v>
      </c>
      <c r="I803" s="1">
        <f t="shared" si="22"/>
        <v>1</v>
      </c>
      <c r="J803" s="1">
        <f t="shared" si="23"/>
        <v>0</v>
      </c>
      <c r="K803" s="1">
        <f>COUNTIF(B803,"MINDDS")</f>
        <v>0</v>
      </c>
    </row>
    <row r="804" spans="1:13" s="1" customFormat="1" x14ac:dyDescent="0.2">
      <c r="A804" s="1" t="s">
        <v>1214</v>
      </c>
      <c r="D804" s="1" t="s">
        <v>10</v>
      </c>
      <c r="E804" s="1" t="s">
        <v>8</v>
      </c>
      <c r="F804" s="1" t="s">
        <v>11</v>
      </c>
      <c r="G804" s="1" t="s">
        <v>8</v>
      </c>
      <c r="H804" s="1" t="s">
        <v>9</v>
      </c>
      <c r="I804" s="1">
        <f t="shared" si="22"/>
        <v>1</v>
      </c>
      <c r="J804" s="1">
        <f t="shared" si="23"/>
        <v>0</v>
      </c>
      <c r="K804" s="1">
        <f>COUNTIF(B804,"MINDDS")</f>
        <v>0</v>
      </c>
    </row>
    <row r="805" spans="1:13" s="1" customFormat="1" x14ac:dyDescent="0.2">
      <c r="A805" s="4" t="s">
        <v>1223</v>
      </c>
      <c r="B805" s="4"/>
      <c r="C805" s="4"/>
      <c r="D805" s="4" t="s">
        <v>5</v>
      </c>
      <c r="E805" s="4" t="s">
        <v>8</v>
      </c>
      <c r="F805" s="4" t="s">
        <v>11</v>
      </c>
      <c r="G805" s="4" t="s">
        <v>8</v>
      </c>
      <c r="H805" s="4" t="s">
        <v>9</v>
      </c>
      <c r="I805" s="1">
        <f t="shared" si="22"/>
        <v>1</v>
      </c>
      <c r="J805" s="1">
        <f t="shared" si="23"/>
        <v>0</v>
      </c>
      <c r="K805" s="1">
        <f>COUNTIF(B805,"MINDDS")</f>
        <v>0</v>
      </c>
      <c r="L805" s="4"/>
    </row>
    <row r="806" spans="1:13" s="1" customFormat="1" x14ac:dyDescent="0.2">
      <c r="A806" s="4" t="s">
        <v>1224</v>
      </c>
      <c r="B806" s="4"/>
      <c r="C806" s="4"/>
      <c r="D806" s="4" t="s">
        <v>5</v>
      </c>
      <c r="E806" s="4" t="s">
        <v>8</v>
      </c>
      <c r="F806" s="4" t="s">
        <v>11</v>
      </c>
      <c r="G806" s="4" t="s">
        <v>8</v>
      </c>
      <c r="H806" s="4" t="s">
        <v>9</v>
      </c>
      <c r="I806" s="1">
        <f t="shared" si="22"/>
        <v>1</v>
      </c>
      <c r="J806" s="1">
        <f t="shared" si="23"/>
        <v>0</v>
      </c>
      <c r="K806" s="1">
        <f>COUNTIF(B806,"MINDDS")</f>
        <v>0</v>
      </c>
      <c r="L806" s="4"/>
    </row>
    <row r="807" spans="1:13" s="1" customFormat="1" x14ac:dyDescent="0.2">
      <c r="A807" s="4" t="s">
        <v>1225</v>
      </c>
      <c r="B807" s="4"/>
      <c r="C807" s="4"/>
      <c r="D807" s="4" t="s">
        <v>10</v>
      </c>
      <c r="E807" s="4" t="s">
        <v>8</v>
      </c>
      <c r="F807" s="4" t="s">
        <v>11</v>
      </c>
      <c r="G807" s="4" t="s">
        <v>8</v>
      </c>
      <c r="H807" s="4" t="s">
        <v>9</v>
      </c>
      <c r="I807" s="1">
        <f t="shared" si="22"/>
        <v>1</v>
      </c>
      <c r="J807" s="1">
        <f t="shared" si="23"/>
        <v>0</v>
      </c>
      <c r="K807" s="1">
        <f>COUNTIF(B807,"MINDDS")</f>
        <v>0</v>
      </c>
      <c r="L807" s="4"/>
    </row>
    <row r="808" spans="1:13" s="1" customFormat="1" x14ac:dyDescent="0.2">
      <c r="A808" s="4" t="s">
        <v>1227</v>
      </c>
      <c r="B808" s="4"/>
      <c r="C808" s="4"/>
      <c r="D808" s="1" t="s">
        <v>10</v>
      </c>
      <c r="E808" s="1" t="s">
        <v>8</v>
      </c>
      <c r="F808" s="1" t="s">
        <v>1226</v>
      </c>
      <c r="G808" s="4" t="s">
        <v>8</v>
      </c>
      <c r="H808" s="4" t="s">
        <v>9</v>
      </c>
      <c r="I808" s="1">
        <f t="shared" si="22"/>
        <v>1</v>
      </c>
      <c r="J808" s="1">
        <f t="shared" si="23"/>
        <v>0</v>
      </c>
      <c r="K808" s="1">
        <f>COUNTIF(B808,"MINDDS")</f>
        <v>0</v>
      </c>
      <c r="L808" s="4"/>
    </row>
    <row r="809" spans="1:13" s="1" customFormat="1" x14ac:dyDescent="0.2">
      <c r="A809" s="1" t="s">
        <v>1238</v>
      </c>
      <c r="D809" s="1" t="s">
        <v>10</v>
      </c>
      <c r="E809" s="1" t="s">
        <v>8</v>
      </c>
      <c r="F809" s="1" t="s">
        <v>1226</v>
      </c>
      <c r="G809" s="1" t="s">
        <v>8</v>
      </c>
      <c r="H809" s="1" t="s">
        <v>9</v>
      </c>
      <c r="I809" s="1">
        <f t="shared" si="22"/>
        <v>1</v>
      </c>
      <c r="J809" s="1">
        <f t="shared" si="23"/>
        <v>0</v>
      </c>
      <c r="K809" s="1">
        <f>COUNTIF(B809,"MINDDS")</f>
        <v>0</v>
      </c>
    </row>
    <row r="810" spans="1:13" s="1" customFormat="1" x14ac:dyDescent="0.2">
      <c r="A810" s="1" t="s">
        <v>1239</v>
      </c>
      <c r="D810" s="1" t="s">
        <v>5</v>
      </c>
      <c r="E810" s="1" t="s">
        <v>3</v>
      </c>
      <c r="F810" s="1" t="s">
        <v>44</v>
      </c>
      <c r="G810" s="1" t="s">
        <v>8</v>
      </c>
      <c r="H810" s="1" t="s">
        <v>9</v>
      </c>
      <c r="I810" s="1">
        <f t="shared" si="22"/>
        <v>1</v>
      </c>
      <c r="J810" s="1">
        <f t="shared" si="23"/>
        <v>0</v>
      </c>
      <c r="K810" s="1">
        <f>COUNTIF(B810,"MINDDS")</f>
        <v>0</v>
      </c>
    </row>
    <row r="811" spans="1:13" s="1" customFormat="1" x14ac:dyDescent="0.2">
      <c r="A811" s="1" t="s">
        <v>1240</v>
      </c>
      <c r="D811" s="1" t="s">
        <v>5</v>
      </c>
      <c r="E811" s="1" t="s">
        <v>8</v>
      </c>
      <c r="F811" s="1" t="s">
        <v>11</v>
      </c>
      <c r="G811" s="1" t="s">
        <v>8</v>
      </c>
      <c r="H811" s="1" t="s">
        <v>9</v>
      </c>
      <c r="I811" s="1">
        <f t="shared" si="22"/>
        <v>1</v>
      </c>
      <c r="J811" s="1">
        <f t="shared" si="23"/>
        <v>0</v>
      </c>
      <c r="K811" s="1">
        <f>COUNTIF(B811,"MINDDS")</f>
        <v>0</v>
      </c>
    </row>
    <row r="812" spans="1:13" s="1" customFormat="1" x14ac:dyDescent="0.2">
      <c r="A812" s="1" t="s">
        <v>1241</v>
      </c>
      <c r="D812" s="1" t="s">
        <v>10</v>
      </c>
      <c r="E812" s="1" t="s">
        <v>8</v>
      </c>
      <c r="F812" s="1" t="s">
        <v>11</v>
      </c>
      <c r="G812" s="1" t="s">
        <v>8</v>
      </c>
      <c r="H812" s="1" t="s">
        <v>9</v>
      </c>
      <c r="I812" s="1">
        <f t="shared" si="22"/>
        <v>1</v>
      </c>
      <c r="J812" s="1">
        <f t="shared" si="23"/>
        <v>0</v>
      </c>
      <c r="K812" s="1">
        <f>COUNTIF(B812,"MINDDS")</f>
        <v>0</v>
      </c>
      <c r="M812" s="2"/>
    </row>
    <row r="813" spans="1:13" s="1" customFormat="1" x14ac:dyDescent="0.2">
      <c r="A813" s="1" t="s">
        <v>1248</v>
      </c>
      <c r="D813" s="1" t="s">
        <v>5</v>
      </c>
      <c r="E813" s="1" t="s">
        <v>8</v>
      </c>
      <c r="F813" s="1" t="s">
        <v>11</v>
      </c>
      <c r="G813" s="1" t="s">
        <v>8</v>
      </c>
      <c r="H813" s="1" t="s">
        <v>9</v>
      </c>
      <c r="I813" s="1">
        <f t="shared" si="22"/>
        <v>1</v>
      </c>
      <c r="J813" s="1">
        <f t="shared" si="23"/>
        <v>0</v>
      </c>
      <c r="K813" s="1">
        <f>COUNTIF(B813,"MINDDS")</f>
        <v>0</v>
      </c>
    </row>
    <row r="814" spans="1:13" s="1" customFormat="1" x14ac:dyDescent="0.2">
      <c r="A814" s="1" t="s">
        <v>1249</v>
      </c>
      <c r="D814" s="1" t="s">
        <v>10</v>
      </c>
      <c r="E814" s="1" t="s">
        <v>8</v>
      </c>
      <c r="F814" s="1" t="s">
        <v>11</v>
      </c>
      <c r="G814" s="1" t="s">
        <v>8</v>
      </c>
      <c r="H814" s="1" t="s">
        <v>9</v>
      </c>
      <c r="I814" s="1">
        <f t="shared" si="22"/>
        <v>1</v>
      </c>
      <c r="J814" s="1">
        <f t="shared" si="23"/>
        <v>0</v>
      </c>
      <c r="K814" s="1">
        <f>COUNTIF(B814,"MINDDS")</f>
        <v>0</v>
      </c>
    </row>
    <row r="815" spans="1:13" s="1" customFormat="1" x14ac:dyDescent="0.2">
      <c r="A815" s="1" t="s">
        <v>1254</v>
      </c>
      <c r="D815" s="1" t="s">
        <v>5</v>
      </c>
      <c r="E815" s="1" t="s">
        <v>620</v>
      </c>
      <c r="F815" s="1" t="s">
        <v>1226</v>
      </c>
      <c r="G815" s="1" t="s">
        <v>8</v>
      </c>
      <c r="H815" s="1" t="s">
        <v>9</v>
      </c>
      <c r="I815" s="1">
        <f t="shared" si="22"/>
        <v>1</v>
      </c>
      <c r="J815" s="1">
        <f t="shared" si="23"/>
        <v>0</v>
      </c>
      <c r="K815" s="1">
        <f>COUNTIF(B815,"MINDDS")</f>
        <v>0</v>
      </c>
    </row>
    <row r="816" spans="1:13" s="1" customFormat="1" x14ac:dyDescent="0.2">
      <c r="A816" s="1" t="s">
        <v>1259</v>
      </c>
      <c r="D816" s="1" t="s">
        <v>10</v>
      </c>
      <c r="E816" s="1" t="s">
        <v>620</v>
      </c>
      <c r="F816" s="1" t="s">
        <v>11</v>
      </c>
      <c r="G816" s="1" t="s">
        <v>8</v>
      </c>
      <c r="H816" s="1" t="s">
        <v>9</v>
      </c>
      <c r="I816" s="1">
        <f t="shared" si="22"/>
        <v>1</v>
      </c>
      <c r="J816" s="1">
        <f t="shared" si="23"/>
        <v>0</v>
      </c>
      <c r="K816" s="1">
        <f>COUNTIF(B816,"MINDDS")</f>
        <v>0</v>
      </c>
      <c r="M816" s="2"/>
    </row>
    <row r="817" spans="1:13" s="1" customFormat="1" x14ac:dyDescent="0.2">
      <c r="A817" s="1" t="s">
        <v>1260</v>
      </c>
      <c r="D817" s="1" t="s">
        <v>10</v>
      </c>
      <c r="E817" s="1" t="s">
        <v>8</v>
      </c>
      <c r="F817" s="1" t="s">
        <v>11</v>
      </c>
      <c r="G817" s="1" t="s">
        <v>8</v>
      </c>
      <c r="H817" s="1" t="s">
        <v>9</v>
      </c>
      <c r="I817" s="1">
        <f t="shared" si="22"/>
        <v>1</v>
      </c>
      <c r="J817" s="1">
        <f t="shared" si="23"/>
        <v>0</v>
      </c>
      <c r="K817" s="1">
        <f>COUNTIF(B817,"MINDDS")</f>
        <v>0</v>
      </c>
    </row>
    <row r="818" spans="1:13" s="1" customFormat="1" x14ac:dyDescent="0.2">
      <c r="A818" s="1" t="s">
        <v>1263</v>
      </c>
      <c r="D818" s="1" t="s">
        <v>10</v>
      </c>
      <c r="E818" s="1" t="s">
        <v>8</v>
      </c>
      <c r="F818" s="1" t="s">
        <v>1262</v>
      </c>
      <c r="G818" s="1" t="s">
        <v>8</v>
      </c>
      <c r="H818" s="1" t="s">
        <v>9</v>
      </c>
      <c r="I818" s="1">
        <f t="shared" si="22"/>
        <v>1</v>
      </c>
      <c r="J818" s="1">
        <f t="shared" si="23"/>
        <v>0</v>
      </c>
      <c r="K818" s="1">
        <f>COUNTIF(B818,"MINDDS")</f>
        <v>0</v>
      </c>
    </row>
    <row r="819" spans="1:13" s="1" customFormat="1" x14ac:dyDescent="0.2">
      <c r="A819" s="1" t="s">
        <v>1272</v>
      </c>
      <c r="D819" s="1" t="s">
        <v>5</v>
      </c>
      <c r="E819" s="1" t="s">
        <v>8</v>
      </c>
      <c r="F819" s="1" t="s">
        <v>11</v>
      </c>
      <c r="G819" s="1" t="s">
        <v>8</v>
      </c>
      <c r="H819" s="1" t="s">
        <v>9</v>
      </c>
      <c r="I819" s="1">
        <f t="shared" si="22"/>
        <v>1</v>
      </c>
      <c r="J819" s="1">
        <f t="shared" si="23"/>
        <v>0</v>
      </c>
      <c r="K819" s="1">
        <f>COUNTIF(B819,"MINDDS")</f>
        <v>0</v>
      </c>
    </row>
    <row r="820" spans="1:13" s="1" customFormat="1" x14ac:dyDescent="0.2">
      <c r="A820" s="1" t="s">
        <v>1273</v>
      </c>
      <c r="D820" s="1" t="s">
        <v>5</v>
      </c>
      <c r="E820" s="1" t="s">
        <v>8</v>
      </c>
      <c r="F820" s="1" t="s">
        <v>11</v>
      </c>
      <c r="G820" s="1" t="s">
        <v>8</v>
      </c>
      <c r="H820" s="1" t="s">
        <v>9</v>
      </c>
      <c r="I820" s="1">
        <f t="shared" si="22"/>
        <v>1</v>
      </c>
      <c r="J820" s="1">
        <f t="shared" si="23"/>
        <v>0</v>
      </c>
      <c r="K820" s="1">
        <f>COUNTIF(B820,"MINDDS")</f>
        <v>0</v>
      </c>
    </row>
    <row r="821" spans="1:13" s="1" customFormat="1" x14ac:dyDescent="0.2">
      <c r="A821" s="1" t="s">
        <v>1274</v>
      </c>
      <c r="D821" s="1" t="s">
        <v>5</v>
      </c>
      <c r="E821" s="1" t="s">
        <v>8</v>
      </c>
      <c r="F821" s="1" t="s">
        <v>11</v>
      </c>
      <c r="G821" s="1" t="s">
        <v>8</v>
      </c>
      <c r="H821" s="1" t="s">
        <v>9</v>
      </c>
      <c r="I821" s="1">
        <f t="shared" si="22"/>
        <v>1</v>
      </c>
      <c r="J821" s="1">
        <f t="shared" si="23"/>
        <v>0</v>
      </c>
      <c r="K821" s="1">
        <f>COUNTIF(B821,"MINDDS")</f>
        <v>0</v>
      </c>
    </row>
    <row r="822" spans="1:13" s="1" customFormat="1" x14ac:dyDescent="0.2">
      <c r="A822" s="1" t="s">
        <v>1275</v>
      </c>
      <c r="D822" s="1" t="s">
        <v>10</v>
      </c>
      <c r="E822" s="1" t="s">
        <v>8</v>
      </c>
      <c r="F822" s="1" t="s">
        <v>11</v>
      </c>
      <c r="G822" s="1" t="s">
        <v>8</v>
      </c>
      <c r="H822" s="1" t="s">
        <v>9</v>
      </c>
      <c r="I822" s="1">
        <f t="shared" si="22"/>
        <v>1</v>
      </c>
      <c r="J822" s="1">
        <f t="shared" si="23"/>
        <v>0</v>
      </c>
      <c r="K822" s="1">
        <f>COUNTIF(B822,"MINDDS")</f>
        <v>0</v>
      </c>
      <c r="M822" s="2"/>
    </row>
    <row r="823" spans="1:13" s="1" customFormat="1" x14ac:dyDescent="0.2">
      <c r="A823" s="1" t="s">
        <v>1276</v>
      </c>
      <c r="D823" s="1" t="s">
        <v>10</v>
      </c>
      <c r="E823" s="1" t="s">
        <v>8</v>
      </c>
      <c r="F823" s="1" t="s">
        <v>11</v>
      </c>
      <c r="G823" s="1" t="s">
        <v>8</v>
      </c>
      <c r="H823" s="1" t="s">
        <v>9</v>
      </c>
      <c r="I823" s="1">
        <f t="shared" si="22"/>
        <v>1</v>
      </c>
      <c r="J823" s="1">
        <f t="shared" si="23"/>
        <v>0</v>
      </c>
      <c r="K823" s="1">
        <f>COUNTIF(B823,"MINDDS")</f>
        <v>0</v>
      </c>
      <c r="M823" s="2"/>
    </row>
    <row r="824" spans="1:13" s="1" customFormat="1" x14ac:dyDescent="0.2">
      <c r="A824" s="1" t="s">
        <v>1277</v>
      </c>
      <c r="D824" s="1" t="s">
        <v>5</v>
      </c>
      <c r="E824" s="1" t="s">
        <v>8</v>
      </c>
      <c r="F824" s="1" t="s">
        <v>11</v>
      </c>
      <c r="G824" s="1" t="s">
        <v>8</v>
      </c>
      <c r="H824" s="1" t="s">
        <v>9</v>
      </c>
      <c r="I824" s="1">
        <f t="shared" si="22"/>
        <v>1</v>
      </c>
      <c r="J824" s="1">
        <f t="shared" si="23"/>
        <v>0</v>
      </c>
      <c r="K824" s="1">
        <f>COUNTIF(B824,"MINDDS")</f>
        <v>0</v>
      </c>
      <c r="M824" s="2"/>
    </row>
    <row r="825" spans="1:13" s="1" customFormat="1" x14ac:dyDescent="0.2">
      <c r="A825" s="1" t="s">
        <v>1283</v>
      </c>
      <c r="D825" s="1" t="s">
        <v>10</v>
      </c>
      <c r="E825" s="1" t="s">
        <v>8</v>
      </c>
      <c r="F825" s="1" t="s">
        <v>11</v>
      </c>
      <c r="G825" s="1" t="s">
        <v>8</v>
      </c>
      <c r="H825" s="1" t="s">
        <v>9</v>
      </c>
      <c r="I825" s="1">
        <f t="shared" si="22"/>
        <v>1</v>
      </c>
      <c r="J825" s="1">
        <f t="shared" si="23"/>
        <v>0</v>
      </c>
      <c r="K825" s="1">
        <f>COUNTIF(B825,"MINDDS")</f>
        <v>0</v>
      </c>
    </row>
    <row r="826" spans="1:13" s="1" customFormat="1" x14ac:dyDescent="0.2">
      <c r="A826" s="1" t="s">
        <v>1288</v>
      </c>
      <c r="D826" s="1" t="s">
        <v>5</v>
      </c>
      <c r="E826" s="1" t="s">
        <v>8</v>
      </c>
      <c r="F826" s="1" t="s">
        <v>11</v>
      </c>
      <c r="G826" s="1" t="s">
        <v>8</v>
      </c>
      <c r="H826" s="1" t="s">
        <v>9</v>
      </c>
      <c r="I826" s="1">
        <f t="shared" si="22"/>
        <v>1</v>
      </c>
      <c r="J826" s="1">
        <f t="shared" si="23"/>
        <v>0</v>
      </c>
      <c r="K826" s="1">
        <f>COUNTIF(B826,"MINDDS")</f>
        <v>0</v>
      </c>
      <c r="M826" s="2"/>
    </row>
    <row r="827" spans="1:13" s="1" customFormat="1" x14ac:dyDescent="0.2">
      <c r="A827" s="1" t="s">
        <v>1294</v>
      </c>
      <c r="D827" s="1" t="s">
        <v>5</v>
      </c>
      <c r="E827" s="1" t="s">
        <v>8</v>
      </c>
      <c r="F827" s="1" t="s">
        <v>11</v>
      </c>
      <c r="G827" s="1" t="s">
        <v>8</v>
      </c>
      <c r="H827" s="1" t="s">
        <v>9</v>
      </c>
      <c r="I827" s="1">
        <f t="shared" si="22"/>
        <v>1</v>
      </c>
      <c r="J827" s="1">
        <f t="shared" si="23"/>
        <v>0</v>
      </c>
      <c r="K827" s="1">
        <f>COUNTIF(B827,"MINDDS")</f>
        <v>0</v>
      </c>
      <c r="M827" s="2"/>
    </row>
    <row r="828" spans="1:13" s="1" customFormat="1" x14ac:dyDescent="0.2">
      <c r="A828" s="1" t="s">
        <v>1295</v>
      </c>
      <c r="D828" s="1" t="s">
        <v>10</v>
      </c>
      <c r="E828" s="1" t="s">
        <v>620</v>
      </c>
      <c r="F828" s="1" t="s">
        <v>11</v>
      </c>
      <c r="G828" s="1" t="s">
        <v>8</v>
      </c>
      <c r="H828" s="1" t="s">
        <v>9</v>
      </c>
      <c r="I828" s="1">
        <f t="shared" si="22"/>
        <v>1</v>
      </c>
      <c r="J828" s="1">
        <f t="shared" si="23"/>
        <v>0</v>
      </c>
      <c r="K828" s="1">
        <f>COUNTIF(B828,"MINDDS")</f>
        <v>0</v>
      </c>
    </row>
    <row r="829" spans="1:13" s="1" customFormat="1" x14ac:dyDescent="0.2">
      <c r="A829" s="1" t="s">
        <v>1296</v>
      </c>
      <c r="D829" s="1" t="s">
        <v>5</v>
      </c>
      <c r="E829" s="1" t="s">
        <v>3</v>
      </c>
      <c r="F829" s="1" t="s">
        <v>44</v>
      </c>
      <c r="G829" s="1" t="s">
        <v>8</v>
      </c>
      <c r="H829" s="1" t="s">
        <v>9</v>
      </c>
      <c r="I829" s="1">
        <f t="shared" si="22"/>
        <v>1</v>
      </c>
      <c r="J829" s="1">
        <f t="shared" si="23"/>
        <v>0</v>
      </c>
      <c r="K829" s="1">
        <f>COUNTIF(B829,"MINDDS")</f>
        <v>0</v>
      </c>
    </row>
    <row r="830" spans="1:13" s="1" customFormat="1" x14ac:dyDescent="0.2">
      <c r="A830" s="1" t="s">
        <v>1300</v>
      </c>
      <c r="D830" s="1" t="s">
        <v>10</v>
      </c>
      <c r="E830" s="1" t="s">
        <v>8</v>
      </c>
      <c r="F830" s="1" t="s">
        <v>11</v>
      </c>
      <c r="G830" s="1" t="s">
        <v>8</v>
      </c>
      <c r="H830" s="1" t="s">
        <v>9</v>
      </c>
      <c r="I830" s="1">
        <f t="shared" si="22"/>
        <v>1</v>
      </c>
      <c r="J830" s="1">
        <f t="shared" si="23"/>
        <v>0</v>
      </c>
      <c r="K830" s="1">
        <f>COUNTIF(B830,"MINDDS")</f>
        <v>0</v>
      </c>
    </row>
    <row r="831" spans="1:13" s="1" customFormat="1" x14ac:dyDescent="0.2">
      <c r="A831" s="1" t="s">
        <v>1304</v>
      </c>
      <c r="D831" s="1" t="s">
        <v>5</v>
      </c>
      <c r="E831" s="1" t="s">
        <v>8</v>
      </c>
      <c r="F831" s="1" t="s">
        <v>11</v>
      </c>
      <c r="G831" s="1" t="s">
        <v>8</v>
      </c>
      <c r="H831" s="1" t="s">
        <v>9</v>
      </c>
      <c r="I831" s="1">
        <f t="shared" si="22"/>
        <v>1</v>
      </c>
      <c r="J831" s="1">
        <f t="shared" si="23"/>
        <v>0</v>
      </c>
      <c r="K831" s="1">
        <f>COUNTIF(B831,"MINDDS")</f>
        <v>0</v>
      </c>
      <c r="M831" s="2"/>
    </row>
    <row r="832" spans="1:13" s="1" customFormat="1" x14ac:dyDescent="0.2">
      <c r="A832" s="1" t="s">
        <v>1305</v>
      </c>
      <c r="D832" s="1" t="s">
        <v>5</v>
      </c>
      <c r="E832" s="1" t="s">
        <v>8</v>
      </c>
      <c r="F832" s="1" t="s">
        <v>11</v>
      </c>
      <c r="G832" s="1" t="s">
        <v>8</v>
      </c>
      <c r="H832" s="1" t="s">
        <v>9</v>
      </c>
      <c r="I832" s="1">
        <f t="shared" si="22"/>
        <v>1</v>
      </c>
      <c r="J832" s="1">
        <f t="shared" si="23"/>
        <v>0</v>
      </c>
      <c r="K832" s="1">
        <f>COUNTIF(B832,"MINDDS")</f>
        <v>0</v>
      </c>
      <c r="M832" s="2"/>
    </row>
    <row r="833" spans="1:13" s="1" customFormat="1" x14ac:dyDescent="0.2">
      <c r="A833" s="1" t="s">
        <v>1312</v>
      </c>
      <c r="D833" s="1" t="s">
        <v>5</v>
      </c>
      <c r="E833" s="1" t="s">
        <v>8</v>
      </c>
      <c r="F833" s="1" t="s">
        <v>11</v>
      </c>
      <c r="G833" s="1" t="s">
        <v>8</v>
      </c>
      <c r="H833" s="1" t="s">
        <v>9</v>
      </c>
      <c r="I833" s="1">
        <f t="shared" si="22"/>
        <v>1</v>
      </c>
      <c r="J833" s="1">
        <f t="shared" si="23"/>
        <v>0</v>
      </c>
      <c r="K833" s="1">
        <f>COUNTIF(B833,"MINDDS")</f>
        <v>0</v>
      </c>
    </row>
    <row r="834" spans="1:13" s="1" customFormat="1" x14ac:dyDescent="0.2">
      <c r="A834" s="1" t="s">
        <v>1314</v>
      </c>
      <c r="D834" s="1" t="s">
        <v>10</v>
      </c>
      <c r="E834" s="1" t="s">
        <v>8</v>
      </c>
      <c r="F834" s="1" t="s">
        <v>1226</v>
      </c>
      <c r="G834" s="1" t="s">
        <v>8</v>
      </c>
      <c r="H834" s="1" t="s">
        <v>9</v>
      </c>
      <c r="I834" s="1">
        <f t="shared" si="22"/>
        <v>1</v>
      </c>
      <c r="J834" s="1">
        <f t="shared" si="23"/>
        <v>0</v>
      </c>
      <c r="K834" s="1">
        <f>COUNTIF(B834,"MINDDS")</f>
        <v>0</v>
      </c>
    </row>
    <row r="835" spans="1:13" s="1" customFormat="1" x14ac:dyDescent="0.2">
      <c r="A835" s="1" t="s">
        <v>1325</v>
      </c>
      <c r="D835" s="1" t="s">
        <v>10</v>
      </c>
      <c r="E835" s="1" t="s">
        <v>8</v>
      </c>
      <c r="F835" s="1" t="s">
        <v>11</v>
      </c>
      <c r="G835" s="1" t="s">
        <v>8</v>
      </c>
      <c r="H835" s="1" t="s">
        <v>9</v>
      </c>
      <c r="I835" s="1">
        <f t="shared" ref="I835:I898" si="24">COUNTIF(H835,"Ineligible.")+COUNTIF(H835,"Patient approached by conflicting study.")</f>
        <v>1</v>
      </c>
      <c r="J835" s="1">
        <f t="shared" si="23"/>
        <v>0</v>
      </c>
      <c r="K835" s="1">
        <f>COUNTIF(B835,"MINDDS")</f>
        <v>0</v>
      </c>
    </row>
    <row r="836" spans="1:13" s="1" customFormat="1" x14ac:dyDescent="0.2">
      <c r="A836" s="1" t="s">
        <v>1330</v>
      </c>
      <c r="D836" s="1" t="s">
        <v>10</v>
      </c>
      <c r="E836" s="1" t="s">
        <v>8</v>
      </c>
      <c r="F836" s="1" t="s">
        <v>1262</v>
      </c>
      <c r="G836" s="1" t="s">
        <v>8</v>
      </c>
      <c r="H836" s="1" t="s">
        <v>9</v>
      </c>
      <c r="I836" s="1">
        <f t="shared" si="24"/>
        <v>1</v>
      </c>
      <c r="J836" s="1">
        <f t="shared" si="23"/>
        <v>0</v>
      </c>
      <c r="K836" s="1">
        <f>COUNTIF(B836,"MINDDS")</f>
        <v>0</v>
      </c>
    </row>
    <row r="837" spans="1:13" s="1" customFormat="1" x14ac:dyDescent="0.2">
      <c r="A837" s="1" t="s">
        <v>1331</v>
      </c>
      <c r="D837" s="1" t="s">
        <v>10</v>
      </c>
      <c r="E837" s="1" t="s">
        <v>8</v>
      </c>
      <c r="F837" s="1" t="s">
        <v>11</v>
      </c>
      <c r="G837" s="1" t="s">
        <v>8</v>
      </c>
      <c r="H837" s="1" t="s">
        <v>9</v>
      </c>
      <c r="I837" s="1">
        <f t="shared" si="24"/>
        <v>1</v>
      </c>
      <c r="J837" s="1">
        <f t="shared" si="23"/>
        <v>0</v>
      </c>
      <c r="K837" s="1">
        <f>COUNTIF(B837,"MINDDS")</f>
        <v>0</v>
      </c>
    </row>
    <row r="838" spans="1:13" s="1" customFormat="1" x14ac:dyDescent="0.2">
      <c r="A838" s="1" t="s">
        <v>1332</v>
      </c>
      <c r="D838" s="1" t="s">
        <v>5</v>
      </c>
      <c r="E838" s="1" t="s">
        <v>8</v>
      </c>
      <c r="F838" s="1" t="s">
        <v>11</v>
      </c>
      <c r="G838" s="1" t="s">
        <v>8</v>
      </c>
      <c r="H838" s="1" t="s">
        <v>9</v>
      </c>
      <c r="I838" s="1">
        <f t="shared" si="24"/>
        <v>1</v>
      </c>
      <c r="J838" s="1">
        <f t="shared" si="23"/>
        <v>0</v>
      </c>
      <c r="K838" s="1">
        <f>COUNTIF(B838,"MINDDS")</f>
        <v>0</v>
      </c>
    </row>
    <row r="839" spans="1:13" s="1" customFormat="1" x14ac:dyDescent="0.2">
      <c r="A839" s="1" t="s">
        <v>1338</v>
      </c>
      <c r="D839" s="1" t="s">
        <v>10</v>
      </c>
      <c r="E839" s="1" t="s">
        <v>620</v>
      </c>
      <c r="F839" s="1" t="s">
        <v>11</v>
      </c>
      <c r="G839" s="1" t="s">
        <v>8</v>
      </c>
      <c r="H839" s="1" t="s">
        <v>9</v>
      </c>
      <c r="I839" s="1">
        <f t="shared" si="24"/>
        <v>1</v>
      </c>
      <c r="J839" s="1">
        <f t="shared" si="23"/>
        <v>0</v>
      </c>
      <c r="K839" s="1">
        <f>COUNTIF(B839,"MINDDS")</f>
        <v>0</v>
      </c>
    </row>
    <row r="840" spans="1:13" s="1" customFormat="1" x14ac:dyDescent="0.2">
      <c r="A840" s="1" t="s">
        <v>1341</v>
      </c>
      <c r="D840" s="1" t="s">
        <v>5</v>
      </c>
      <c r="E840" s="1" t="s">
        <v>8</v>
      </c>
      <c r="F840" s="1" t="s">
        <v>11</v>
      </c>
      <c r="G840" s="1" t="s">
        <v>8</v>
      </c>
      <c r="H840" s="1" t="s">
        <v>9</v>
      </c>
      <c r="I840" s="1">
        <f t="shared" si="24"/>
        <v>1</v>
      </c>
      <c r="J840" s="1">
        <f t="shared" si="23"/>
        <v>0</v>
      </c>
      <c r="K840" s="1">
        <f>COUNTIF(B840,"MINDDS")</f>
        <v>0</v>
      </c>
      <c r="M840" s="2"/>
    </row>
    <row r="841" spans="1:13" s="1" customFormat="1" x14ac:dyDescent="0.2">
      <c r="A841" s="1" t="s">
        <v>1342</v>
      </c>
      <c r="D841" s="1" t="s">
        <v>10</v>
      </c>
      <c r="E841" s="1" t="s">
        <v>8</v>
      </c>
      <c r="F841" s="1" t="s">
        <v>11</v>
      </c>
      <c r="G841" s="1" t="s">
        <v>8</v>
      </c>
      <c r="H841" s="1" t="s">
        <v>9</v>
      </c>
      <c r="I841" s="1">
        <f t="shared" si="24"/>
        <v>1</v>
      </c>
      <c r="J841" s="1">
        <f t="shared" si="23"/>
        <v>0</v>
      </c>
      <c r="K841" s="1">
        <f>COUNTIF(B841,"MINDDS")</f>
        <v>0</v>
      </c>
    </row>
    <row r="842" spans="1:13" s="1" customFormat="1" x14ac:dyDescent="0.2">
      <c r="A842" s="1" t="s">
        <v>1343</v>
      </c>
      <c r="D842" s="1" t="s">
        <v>10</v>
      </c>
      <c r="E842" s="1" t="s">
        <v>8</v>
      </c>
      <c r="F842" s="1" t="s">
        <v>44</v>
      </c>
      <c r="G842" s="1" t="s">
        <v>8</v>
      </c>
      <c r="H842" s="1" t="s">
        <v>9</v>
      </c>
      <c r="I842" s="1">
        <f t="shared" si="24"/>
        <v>1</v>
      </c>
      <c r="J842" s="1">
        <f t="shared" si="23"/>
        <v>0</v>
      </c>
      <c r="K842" s="1">
        <f>COUNTIF(B842,"MINDDS")</f>
        <v>0</v>
      </c>
    </row>
    <row r="843" spans="1:13" s="1" customFormat="1" x14ac:dyDescent="0.2">
      <c r="A843" s="1" t="s">
        <v>1344</v>
      </c>
      <c r="D843" s="1" t="s">
        <v>10</v>
      </c>
      <c r="E843" s="1" t="s">
        <v>8</v>
      </c>
      <c r="F843" s="1" t="s">
        <v>11</v>
      </c>
      <c r="G843" s="1" t="s">
        <v>8</v>
      </c>
      <c r="H843" s="1" t="s">
        <v>9</v>
      </c>
      <c r="I843" s="1">
        <f t="shared" si="24"/>
        <v>1</v>
      </c>
      <c r="J843" s="1">
        <f t="shared" si="23"/>
        <v>0</v>
      </c>
      <c r="K843" s="1">
        <f>COUNTIF(B843,"MINDDS")</f>
        <v>0</v>
      </c>
      <c r="M843" s="2"/>
    </row>
    <row r="844" spans="1:13" s="1" customFormat="1" x14ac:dyDescent="0.2">
      <c r="A844" s="1" t="s">
        <v>1345</v>
      </c>
      <c r="D844" s="1" t="s">
        <v>10</v>
      </c>
      <c r="E844" s="1" t="s">
        <v>8</v>
      </c>
      <c r="F844" s="1" t="s">
        <v>11</v>
      </c>
      <c r="G844" s="1" t="s">
        <v>8</v>
      </c>
      <c r="H844" s="1" t="s">
        <v>9</v>
      </c>
      <c r="I844" s="1">
        <f t="shared" si="24"/>
        <v>1</v>
      </c>
      <c r="J844" s="1">
        <f t="shared" ref="J844:J907" si="25">COUNTIF(H844,"Patient declined study participation")+COUNTIF(H844,"Patient declined study discussion")</f>
        <v>0</v>
      </c>
      <c r="K844" s="1">
        <f>COUNTIF(B844,"MINDDS")</f>
        <v>0</v>
      </c>
    </row>
    <row r="845" spans="1:13" s="1" customFormat="1" x14ac:dyDescent="0.2">
      <c r="A845" s="1" t="s">
        <v>1346</v>
      </c>
      <c r="D845" s="1" t="s">
        <v>5</v>
      </c>
      <c r="E845" s="1" t="s">
        <v>8</v>
      </c>
      <c r="F845" s="1" t="s">
        <v>11</v>
      </c>
      <c r="G845" s="1" t="s">
        <v>8</v>
      </c>
      <c r="H845" s="1" t="s">
        <v>9</v>
      </c>
      <c r="I845" s="1">
        <f t="shared" si="24"/>
        <v>1</v>
      </c>
      <c r="J845" s="1">
        <f t="shared" si="25"/>
        <v>0</v>
      </c>
      <c r="K845" s="1">
        <f>COUNTIF(B845,"MINDDS")</f>
        <v>0</v>
      </c>
    </row>
    <row r="846" spans="1:13" s="1" customFormat="1" x14ac:dyDescent="0.2">
      <c r="A846" s="1" t="s">
        <v>1347</v>
      </c>
      <c r="D846" s="1" t="s">
        <v>5</v>
      </c>
      <c r="E846" s="1" t="s">
        <v>8</v>
      </c>
      <c r="F846" s="1" t="s">
        <v>11</v>
      </c>
      <c r="G846" s="1" t="s">
        <v>8</v>
      </c>
      <c r="H846" s="1" t="s">
        <v>9</v>
      </c>
      <c r="I846" s="1">
        <f t="shared" si="24"/>
        <v>1</v>
      </c>
      <c r="J846" s="1">
        <f t="shared" si="25"/>
        <v>0</v>
      </c>
      <c r="K846" s="1">
        <f>COUNTIF(B846,"MINDDS")</f>
        <v>0</v>
      </c>
    </row>
    <row r="847" spans="1:13" s="1" customFormat="1" x14ac:dyDescent="0.2">
      <c r="A847" s="1" t="s">
        <v>1356</v>
      </c>
      <c r="D847" s="1" t="s">
        <v>10</v>
      </c>
      <c r="E847" s="1" t="s">
        <v>8</v>
      </c>
      <c r="F847" s="1" t="s">
        <v>11</v>
      </c>
      <c r="G847" s="1" t="s">
        <v>8</v>
      </c>
      <c r="H847" s="1" t="s">
        <v>9</v>
      </c>
      <c r="I847" s="1">
        <f t="shared" si="24"/>
        <v>1</v>
      </c>
      <c r="J847" s="1">
        <f t="shared" si="25"/>
        <v>0</v>
      </c>
      <c r="K847" s="1">
        <f>COUNTIF(B847,"MINDDS")</f>
        <v>0</v>
      </c>
    </row>
    <row r="848" spans="1:13" s="1" customFormat="1" x14ac:dyDescent="0.2">
      <c r="A848" s="1" t="s">
        <v>1359</v>
      </c>
      <c r="D848" s="1" t="s">
        <v>10</v>
      </c>
      <c r="E848" s="1" t="s">
        <v>8</v>
      </c>
      <c r="F848" s="1" t="s">
        <v>11</v>
      </c>
      <c r="G848" s="1" t="s">
        <v>8</v>
      </c>
      <c r="H848" s="1" t="s">
        <v>9</v>
      </c>
      <c r="I848" s="1">
        <f t="shared" si="24"/>
        <v>1</v>
      </c>
      <c r="J848" s="1">
        <f t="shared" si="25"/>
        <v>0</v>
      </c>
      <c r="K848" s="1">
        <f>COUNTIF(B848,"MINDDS")</f>
        <v>0</v>
      </c>
      <c r="M848" s="2"/>
    </row>
    <row r="849" spans="1:13" s="1" customFormat="1" x14ac:dyDescent="0.2">
      <c r="A849" s="1" t="s">
        <v>1360</v>
      </c>
      <c r="D849" s="1" t="s">
        <v>10</v>
      </c>
      <c r="E849" s="1" t="s">
        <v>8</v>
      </c>
      <c r="F849" s="1" t="s">
        <v>11</v>
      </c>
      <c r="G849" s="1" t="s">
        <v>8</v>
      </c>
      <c r="H849" s="1" t="s">
        <v>9</v>
      </c>
      <c r="I849" s="1">
        <f t="shared" si="24"/>
        <v>1</v>
      </c>
      <c r="J849" s="1">
        <f t="shared" si="25"/>
        <v>0</v>
      </c>
      <c r="K849" s="1">
        <f>COUNTIF(B849,"MINDDS")</f>
        <v>0</v>
      </c>
    </row>
    <row r="850" spans="1:13" s="1" customFormat="1" x14ac:dyDescent="0.2">
      <c r="A850" s="1" t="s">
        <v>1361</v>
      </c>
      <c r="D850" s="1" t="s">
        <v>5</v>
      </c>
      <c r="E850" s="1" t="s">
        <v>8</v>
      </c>
      <c r="F850" s="1" t="s">
        <v>11</v>
      </c>
      <c r="G850" s="1" t="s">
        <v>8</v>
      </c>
      <c r="H850" s="1" t="s">
        <v>9</v>
      </c>
      <c r="I850" s="1">
        <f t="shared" si="24"/>
        <v>1</v>
      </c>
      <c r="J850" s="1">
        <f t="shared" si="25"/>
        <v>0</v>
      </c>
      <c r="K850" s="1">
        <f>COUNTIF(B850,"MINDDS")</f>
        <v>0</v>
      </c>
    </row>
    <row r="851" spans="1:13" s="1" customFormat="1" x14ac:dyDescent="0.2">
      <c r="A851" s="1" t="s">
        <v>1367</v>
      </c>
      <c r="D851" s="1" t="s">
        <v>5</v>
      </c>
      <c r="E851" s="1" t="s">
        <v>8</v>
      </c>
      <c r="F851" s="1" t="s">
        <v>11</v>
      </c>
      <c r="G851" s="1" t="s">
        <v>8</v>
      </c>
      <c r="H851" s="1" t="s">
        <v>9</v>
      </c>
      <c r="I851" s="1">
        <f t="shared" si="24"/>
        <v>1</v>
      </c>
      <c r="J851" s="1">
        <f t="shared" si="25"/>
        <v>0</v>
      </c>
      <c r="K851" s="1">
        <f>COUNTIF(B851,"MINDDS")</f>
        <v>0</v>
      </c>
    </row>
    <row r="852" spans="1:13" s="1" customFormat="1" x14ac:dyDescent="0.2">
      <c r="A852" s="1" t="s">
        <v>1368</v>
      </c>
      <c r="D852" s="1" t="s">
        <v>5</v>
      </c>
      <c r="E852" s="1" t="s">
        <v>8</v>
      </c>
      <c r="F852" s="1" t="s">
        <v>11</v>
      </c>
      <c r="G852" s="1" t="s">
        <v>8</v>
      </c>
      <c r="H852" s="1" t="s">
        <v>9</v>
      </c>
      <c r="I852" s="1">
        <f t="shared" si="24"/>
        <v>1</v>
      </c>
      <c r="J852" s="1">
        <f t="shared" si="25"/>
        <v>0</v>
      </c>
      <c r="K852" s="1">
        <f>COUNTIF(B852,"MINDDS")</f>
        <v>0</v>
      </c>
      <c r="L852" s="2"/>
      <c r="M852" s="2"/>
    </row>
    <row r="853" spans="1:13" s="1" customFormat="1" x14ac:dyDescent="0.2">
      <c r="A853" s="1" t="s">
        <v>1369</v>
      </c>
      <c r="D853" s="1" t="s">
        <v>10</v>
      </c>
      <c r="E853" s="1" t="s">
        <v>3</v>
      </c>
      <c r="F853" s="1" t="s">
        <v>11</v>
      </c>
      <c r="G853" s="1" t="s">
        <v>8</v>
      </c>
      <c r="H853" s="1" t="s">
        <v>9</v>
      </c>
      <c r="I853" s="1">
        <f t="shared" si="24"/>
        <v>1</v>
      </c>
      <c r="J853" s="1">
        <f t="shared" si="25"/>
        <v>0</v>
      </c>
      <c r="K853" s="1">
        <f>COUNTIF(B853,"MINDDS")</f>
        <v>0</v>
      </c>
    </row>
    <row r="854" spans="1:13" s="1" customFormat="1" x14ac:dyDescent="0.2">
      <c r="A854" s="1" t="s">
        <v>1370</v>
      </c>
      <c r="D854" s="1" t="s">
        <v>10</v>
      </c>
      <c r="E854" s="1" t="s">
        <v>8</v>
      </c>
      <c r="F854" s="1" t="s">
        <v>11</v>
      </c>
      <c r="G854" s="1" t="s">
        <v>8</v>
      </c>
      <c r="H854" s="1" t="s">
        <v>9</v>
      </c>
      <c r="I854" s="1">
        <f t="shared" si="24"/>
        <v>1</v>
      </c>
      <c r="J854" s="1">
        <f t="shared" si="25"/>
        <v>0</v>
      </c>
      <c r="K854" s="1">
        <f>COUNTIF(B854,"MINDDS")</f>
        <v>0</v>
      </c>
    </row>
    <row r="855" spans="1:13" s="1" customFormat="1" x14ac:dyDescent="0.2">
      <c r="A855" s="1" t="s">
        <v>1371</v>
      </c>
      <c r="D855" s="1" t="s">
        <v>10</v>
      </c>
      <c r="E855" s="1" t="s">
        <v>8</v>
      </c>
      <c r="F855" s="1" t="s">
        <v>11</v>
      </c>
      <c r="G855" s="1" t="s">
        <v>8</v>
      </c>
      <c r="H855" s="1" t="s">
        <v>9</v>
      </c>
      <c r="I855" s="1">
        <f t="shared" si="24"/>
        <v>1</v>
      </c>
      <c r="J855" s="1">
        <f t="shared" si="25"/>
        <v>0</v>
      </c>
      <c r="K855" s="1">
        <f>COUNTIF(B855,"MINDDS")</f>
        <v>0</v>
      </c>
    </row>
    <row r="856" spans="1:13" s="1" customFormat="1" x14ac:dyDescent="0.2">
      <c r="A856" s="1" t="s">
        <v>1372</v>
      </c>
      <c r="D856" s="1" t="s">
        <v>10</v>
      </c>
      <c r="E856" s="1" t="s">
        <v>8</v>
      </c>
      <c r="F856" s="1" t="s">
        <v>11</v>
      </c>
      <c r="G856" s="1" t="s">
        <v>8</v>
      </c>
      <c r="H856" s="1" t="s">
        <v>9</v>
      </c>
      <c r="I856" s="1">
        <f t="shared" si="24"/>
        <v>1</v>
      </c>
      <c r="J856" s="1">
        <f t="shared" si="25"/>
        <v>0</v>
      </c>
      <c r="K856" s="1">
        <f>COUNTIF(B856,"MINDDS")</f>
        <v>0</v>
      </c>
    </row>
    <row r="857" spans="1:13" s="1" customFormat="1" x14ac:dyDescent="0.2">
      <c r="A857" s="1" t="s">
        <v>1383</v>
      </c>
      <c r="D857" s="1" t="s">
        <v>10</v>
      </c>
      <c r="E857" s="1" t="s">
        <v>8</v>
      </c>
      <c r="F857" s="1" t="s">
        <v>11</v>
      </c>
      <c r="G857" s="1" t="s">
        <v>8</v>
      </c>
      <c r="H857" s="1" t="s">
        <v>9</v>
      </c>
      <c r="I857" s="1">
        <f t="shared" si="24"/>
        <v>1</v>
      </c>
      <c r="J857" s="1">
        <f t="shared" si="25"/>
        <v>0</v>
      </c>
      <c r="K857" s="1">
        <f>COUNTIF(B857,"MINDDS")</f>
        <v>0</v>
      </c>
    </row>
    <row r="858" spans="1:13" s="1" customFormat="1" x14ac:dyDescent="0.2">
      <c r="A858" s="1" t="s">
        <v>1384</v>
      </c>
      <c r="D858" s="1" t="s">
        <v>10</v>
      </c>
      <c r="E858" s="1" t="s">
        <v>8</v>
      </c>
      <c r="F858" s="1" t="s">
        <v>11</v>
      </c>
      <c r="G858" s="1" t="s">
        <v>8</v>
      </c>
      <c r="H858" s="1" t="s">
        <v>9</v>
      </c>
      <c r="I858" s="1">
        <f t="shared" si="24"/>
        <v>1</v>
      </c>
      <c r="J858" s="1">
        <f t="shared" si="25"/>
        <v>0</v>
      </c>
      <c r="K858" s="1">
        <f>COUNTIF(B858,"MINDDS")</f>
        <v>0</v>
      </c>
    </row>
    <row r="859" spans="1:13" s="1" customFormat="1" x14ac:dyDescent="0.2">
      <c r="A859" s="1" t="s">
        <v>1385</v>
      </c>
      <c r="D859" s="1" t="s">
        <v>10</v>
      </c>
      <c r="E859" s="1" t="s">
        <v>8</v>
      </c>
      <c r="F859" s="1" t="s">
        <v>11</v>
      </c>
      <c r="G859" s="1" t="s">
        <v>8</v>
      </c>
      <c r="H859" s="1" t="s">
        <v>9</v>
      </c>
      <c r="I859" s="1">
        <f t="shared" si="24"/>
        <v>1</v>
      </c>
      <c r="J859" s="1">
        <f t="shared" si="25"/>
        <v>0</v>
      </c>
      <c r="K859" s="1">
        <f>COUNTIF(B859,"MINDDS")</f>
        <v>0</v>
      </c>
    </row>
    <row r="860" spans="1:13" s="1" customFormat="1" x14ac:dyDescent="0.2">
      <c r="A860" s="1" t="s">
        <v>1395</v>
      </c>
      <c r="D860" s="1" t="s">
        <v>10</v>
      </c>
      <c r="E860" s="1" t="s">
        <v>8</v>
      </c>
      <c r="F860" s="1" t="s">
        <v>11</v>
      </c>
      <c r="G860" s="1" t="s">
        <v>8</v>
      </c>
      <c r="H860" s="1" t="s">
        <v>9</v>
      </c>
      <c r="I860" s="1">
        <f t="shared" si="24"/>
        <v>1</v>
      </c>
      <c r="J860" s="1">
        <f t="shared" si="25"/>
        <v>0</v>
      </c>
      <c r="K860" s="1">
        <f>COUNTIF(B860,"MINDDS")</f>
        <v>0</v>
      </c>
      <c r="M860" s="2"/>
    </row>
    <row r="861" spans="1:13" s="1" customFormat="1" x14ac:dyDescent="0.2">
      <c r="A861" s="1" t="s">
        <v>1405</v>
      </c>
      <c r="D861" s="1" t="s">
        <v>5</v>
      </c>
      <c r="E861" s="1" t="s">
        <v>8</v>
      </c>
      <c r="F861" s="1" t="s">
        <v>11</v>
      </c>
      <c r="G861" s="1" t="s">
        <v>8</v>
      </c>
      <c r="H861" s="1" t="s">
        <v>9</v>
      </c>
      <c r="I861" s="1">
        <f t="shared" si="24"/>
        <v>1</v>
      </c>
      <c r="J861" s="1">
        <f t="shared" si="25"/>
        <v>0</v>
      </c>
      <c r="K861" s="1">
        <f>COUNTIF(B861,"MINDDS")</f>
        <v>0</v>
      </c>
    </row>
    <row r="862" spans="1:13" s="1" customFormat="1" x14ac:dyDescent="0.2">
      <c r="A862" s="1" t="s">
        <v>1406</v>
      </c>
      <c r="D862" s="1" t="s">
        <v>5</v>
      </c>
      <c r="E862" s="1" t="s">
        <v>8</v>
      </c>
      <c r="F862" s="1" t="s">
        <v>11</v>
      </c>
      <c r="G862" s="1" t="s">
        <v>8</v>
      </c>
      <c r="H862" s="1" t="s">
        <v>9</v>
      </c>
      <c r="I862" s="1">
        <f t="shared" si="24"/>
        <v>1</v>
      </c>
      <c r="J862" s="1">
        <f t="shared" si="25"/>
        <v>0</v>
      </c>
      <c r="K862" s="1">
        <f>COUNTIF(B862,"MINDDS")</f>
        <v>0</v>
      </c>
      <c r="M862" s="2"/>
    </row>
    <row r="863" spans="1:13" s="1" customFormat="1" x14ac:dyDescent="0.2">
      <c r="A863" s="1" t="s">
        <v>1407</v>
      </c>
      <c r="D863" s="1" t="s">
        <v>5</v>
      </c>
      <c r="E863" s="1" t="s">
        <v>8</v>
      </c>
      <c r="F863" s="1" t="s">
        <v>11</v>
      </c>
      <c r="G863" s="1" t="s">
        <v>8</v>
      </c>
      <c r="H863" s="1" t="s">
        <v>9</v>
      </c>
      <c r="I863" s="1">
        <f t="shared" si="24"/>
        <v>1</v>
      </c>
      <c r="J863" s="1">
        <f t="shared" si="25"/>
        <v>0</v>
      </c>
      <c r="K863" s="1">
        <f>COUNTIF(B863,"MINDDS")</f>
        <v>0</v>
      </c>
      <c r="M863" s="2"/>
    </row>
    <row r="864" spans="1:13" s="1" customFormat="1" x14ac:dyDescent="0.2">
      <c r="A864" s="1" t="s">
        <v>1413</v>
      </c>
      <c r="D864" s="1" t="s">
        <v>5</v>
      </c>
      <c r="E864" s="1" t="s">
        <v>8</v>
      </c>
      <c r="F864" s="1" t="s">
        <v>11</v>
      </c>
      <c r="G864" s="1" t="s">
        <v>8</v>
      </c>
      <c r="H864" s="1" t="s">
        <v>9</v>
      </c>
      <c r="I864" s="1">
        <f t="shared" si="24"/>
        <v>1</v>
      </c>
      <c r="J864" s="1">
        <f t="shared" si="25"/>
        <v>0</v>
      </c>
      <c r="K864" s="1">
        <f>COUNTIF(B864,"MINDDS")</f>
        <v>0</v>
      </c>
      <c r="M864" s="2"/>
    </row>
    <row r="865" spans="1:13" s="1" customFormat="1" x14ac:dyDescent="0.2">
      <c r="A865" s="1" t="s">
        <v>1415</v>
      </c>
      <c r="D865" s="1" t="s">
        <v>5</v>
      </c>
      <c r="E865" s="1" t="s">
        <v>8</v>
      </c>
      <c r="F865" s="1" t="s">
        <v>11</v>
      </c>
      <c r="G865" s="1" t="s">
        <v>8</v>
      </c>
      <c r="H865" s="1" t="s">
        <v>9</v>
      </c>
      <c r="I865" s="1">
        <f t="shared" si="24"/>
        <v>1</v>
      </c>
      <c r="J865" s="1">
        <f t="shared" si="25"/>
        <v>0</v>
      </c>
      <c r="K865" s="1">
        <f>COUNTIF(B865,"MINDDS")</f>
        <v>0</v>
      </c>
    </row>
    <row r="866" spans="1:13" s="1" customFormat="1" x14ac:dyDescent="0.2">
      <c r="A866" s="1" t="s">
        <v>1416</v>
      </c>
      <c r="D866" s="1" t="s">
        <v>10</v>
      </c>
      <c r="E866" s="1" t="s">
        <v>620</v>
      </c>
      <c r="F866" s="1" t="s">
        <v>11</v>
      </c>
      <c r="G866" s="1" t="s">
        <v>8</v>
      </c>
      <c r="H866" s="1" t="s">
        <v>9</v>
      </c>
      <c r="I866" s="1">
        <f t="shared" si="24"/>
        <v>1</v>
      </c>
      <c r="J866" s="1">
        <f t="shared" si="25"/>
        <v>0</v>
      </c>
      <c r="K866" s="1">
        <f>COUNTIF(B866,"MINDDS")</f>
        <v>0</v>
      </c>
      <c r="M866" s="2"/>
    </row>
    <row r="867" spans="1:13" s="1" customFormat="1" x14ac:dyDescent="0.2">
      <c r="A867" s="1" t="s">
        <v>1418</v>
      </c>
      <c r="D867" s="1" t="s">
        <v>10</v>
      </c>
      <c r="E867" s="1" t="s">
        <v>8</v>
      </c>
      <c r="F867" s="1" t="s">
        <v>11</v>
      </c>
      <c r="G867" s="1" t="s">
        <v>8</v>
      </c>
      <c r="H867" s="1" t="s">
        <v>9</v>
      </c>
      <c r="I867" s="1">
        <f t="shared" si="24"/>
        <v>1</v>
      </c>
      <c r="J867" s="1">
        <f t="shared" si="25"/>
        <v>0</v>
      </c>
      <c r="K867" s="1">
        <f>COUNTIF(B867,"MINDDS")</f>
        <v>0</v>
      </c>
    </row>
    <row r="868" spans="1:13" s="1" customFormat="1" x14ac:dyDescent="0.2">
      <c r="A868" s="1" t="s">
        <v>1424</v>
      </c>
      <c r="D868" s="1" t="s">
        <v>10</v>
      </c>
      <c r="E868" s="1" t="s">
        <v>8</v>
      </c>
      <c r="F868" s="1" t="s">
        <v>11</v>
      </c>
      <c r="G868" s="1" t="s">
        <v>8</v>
      </c>
      <c r="H868" s="1" t="s">
        <v>9</v>
      </c>
      <c r="I868" s="1">
        <f t="shared" si="24"/>
        <v>1</v>
      </c>
      <c r="J868" s="1">
        <f t="shared" si="25"/>
        <v>0</v>
      </c>
      <c r="K868" s="1">
        <f>COUNTIF(B868,"MINDDS")</f>
        <v>0</v>
      </c>
    </row>
    <row r="869" spans="1:13" s="1" customFormat="1" x14ac:dyDescent="0.2">
      <c r="A869" s="1" t="s">
        <v>1427</v>
      </c>
      <c r="D869" s="1" t="s">
        <v>10</v>
      </c>
      <c r="E869" s="1" t="s">
        <v>8</v>
      </c>
      <c r="F869" s="1" t="s">
        <v>11</v>
      </c>
      <c r="G869" s="1" t="s">
        <v>8</v>
      </c>
      <c r="H869" s="1" t="s">
        <v>9</v>
      </c>
      <c r="I869" s="1">
        <f t="shared" si="24"/>
        <v>1</v>
      </c>
      <c r="J869" s="1">
        <f t="shared" si="25"/>
        <v>0</v>
      </c>
      <c r="K869" s="1">
        <f>COUNTIF(B869,"MINDDS")</f>
        <v>0</v>
      </c>
    </row>
    <row r="870" spans="1:13" s="1" customFormat="1" x14ac:dyDescent="0.2">
      <c r="A870" s="1" t="s">
        <v>1428</v>
      </c>
      <c r="D870" s="1" t="s">
        <v>10</v>
      </c>
      <c r="E870" s="1" t="s">
        <v>8</v>
      </c>
      <c r="F870" s="1" t="s">
        <v>11</v>
      </c>
      <c r="G870" s="1" t="s">
        <v>8</v>
      </c>
      <c r="H870" s="1" t="s">
        <v>9</v>
      </c>
      <c r="I870" s="1">
        <f t="shared" si="24"/>
        <v>1</v>
      </c>
      <c r="J870" s="1">
        <f t="shared" si="25"/>
        <v>0</v>
      </c>
      <c r="K870" s="1">
        <f>COUNTIF(B870,"MINDDS")</f>
        <v>0</v>
      </c>
    </row>
    <row r="871" spans="1:13" s="1" customFormat="1" x14ac:dyDescent="0.2">
      <c r="A871" s="1" t="s">
        <v>1431</v>
      </c>
      <c r="D871" s="1" t="s">
        <v>10</v>
      </c>
      <c r="E871" s="1" t="s">
        <v>8</v>
      </c>
      <c r="F871" s="1" t="s">
        <v>11</v>
      </c>
      <c r="G871" s="1" t="s">
        <v>8</v>
      </c>
      <c r="H871" s="1" t="s">
        <v>9</v>
      </c>
      <c r="I871" s="1">
        <f t="shared" si="24"/>
        <v>1</v>
      </c>
      <c r="J871" s="1">
        <f t="shared" si="25"/>
        <v>0</v>
      </c>
      <c r="K871" s="1">
        <f>COUNTIF(B871,"MINDDS")</f>
        <v>0</v>
      </c>
      <c r="M871" s="2"/>
    </row>
    <row r="872" spans="1:13" s="1" customFormat="1" x14ac:dyDescent="0.2">
      <c r="A872" s="1" t="s">
        <v>1432</v>
      </c>
      <c r="D872" s="1" t="s">
        <v>5</v>
      </c>
      <c r="E872" s="1" t="s">
        <v>8</v>
      </c>
      <c r="F872" s="1" t="s">
        <v>11</v>
      </c>
      <c r="G872" s="1" t="s">
        <v>8</v>
      </c>
      <c r="H872" s="1" t="s">
        <v>9</v>
      </c>
      <c r="I872" s="1">
        <f t="shared" si="24"/>
        <v>1</v>
      </c>
      <c r="J872" s="1">
        <f t="shared" si="25"/>
        <v>0</v>
      </c>
      <c r="K872" s="1">
        <f>COUNTIF(B872,"MINDDS")</f>
        <v>0</v>
      </c>
    </row>
    <row r="873" spans="1:13" s="1" customFormat="1" x14ac:dyDescent="0.2">
      <c r="A873" s="1" t="s">
        <v>1433</v>
      </c>
      <c r="D873" s="1" t="s">
        <v>5</v>
      </c>
      <c r="E873" s="1" t="s">
        <v>8</v>
      </c>
      <c r="F873" s="1" t="s">
        <v>11</v>
      </c>
      <c r="G873" s="1" t="s">
        <v>8</v>
      </c>
      <c r="H873" s="1" t="s">
        <v>9</v>
      </c>
      <c r="I873" s="1">
        <f t="shared" si="24"/>
        <v>1</v>
      </c>
      <c r="J873" s="1">
        <f t="shared" si="25"/>
        <v>0</v>
      </c>
      <c r="K873" s="1">
        <f>COUNTIF(B873,"MINDDS")</f>
        <v>0</v>
      </c>
    </row>
    <row r="874" spans="1:13" s="1" customFormat="1" x14ac:dyDescent="0.2">
      <c r="A874" s="1" t="s">
        <v>1434</v>
      </c>
      <c r="D874" s="1" t="s">
        <v>5</v>
      </c>
      <c r="E874" s="1" t="s">
        <v>8</v>
      </c>
      <c r="F874" s="1" t="s">
        <v>11</v>
      </c>
      <c r="G874" s="1" t="s">
        <v>8</v>
      </c>
      <c r="H874" s="1" t="s">
        <v>9</v>
      </c>
      <c r="I874" s="1">
        <f t="shared" si="24"/>
        <v>1</v>
      </c>
      <c r="J874" s="1">
        <f t="shared" si="25"/>
        <v>0</v>
      </c>
      <c r="K874" s="1">
        <f>COUNTIF(B874,"MINDDS")</f>
        <v>0</v>
      </c>
    </row>
    <row r="875" spans="1:13" s="1" customFormat="1" x14ac:dyDescent="0.2">
      <c r="A875" s="1" t="s">
        <v>1435</v>
      </c>
      <c r="D875" s="1" t="s">
        <v>10</v>
      </c>
      <c r="E875" s="1" t="s">
        <v>620</v>
      </c>
      <c r="F875" s="1" t="s">
        <v>11</v>
      </c>
      <c r="G875" s="1" t="s">
        <v>8</v>
      </c>
      <c r="H875" s="1" t="s">
        <v>9</v>
      </c>
      <c r="I875" s="1">
        <f t="shared" si="24"/>
        <v>1</v>
      </c>
      <c r="J875" s="1">
        <f t="shared" si="25"/>
        <v>0</v>
      </c>
      <c r="K875" s="1">
        <f>COUNTIF(B875,"MINDDS")</f>
        <v>0</v>
      </c>
    </row>
    <row r="876" spans="1:13" s="1" customFormat="1" x14ac:dyDescent="0.2">
      <c r="A876" s="1" t="s">
        <v>1446</v>
      </c>
      <c r="D876" s="1" t="s">
        <v>5</v>
      </c>
      <c r="E876" s="1" t="s">
        <v>8</v>
      </c>
      <c r="F876" s="1" t="s">
        <v>11</v>
      </c>
      <c r="G876" s="1" t="s">
        <v>8</v>
      </c>
      <c r="H876" s="1" t="s">
        <v>9</v>
      </c>
      <c r="I876" s="1">
        <f t="shared" si="24"/>
        <v>1</v>
      </c>
      <c r="J876" s="1">
        <f t="shared" si="25"/>
        <v>0</v>
      </c>
      <c r="K876" s="1">
        <f>COUNTIF(B876,"MINDDS")</f>
        <v>0</v>
      </c>
    </row>
    <row r="877" spans="1:13" s="1" customFormat="1" x14ac:dyDescent="0.2">
      <c r="A877" s="1" t="s">
        <v>1447</v>
      </c>
      <c r="D877" s="1" t="s">
        <v>5</v>
      </c>
      <c r="E877" s="1" t="s">
        <v>8</v>
      </c>
      <c r="F877" s="1" t="s">
        <v>11</v>
      </c>
      <c r="G877" s="1" t="s">
        <v>8</v>
      </c>
      <c r="H877" s="1" t="s">
        <v>9</v>
      </c>
      <c r="I877" s="1">
        <f t="shared" si="24"/>
        <v>1</v>
      </c>
      <c r="J877" s="1">
        <f t="shared" si="25"/>
        <v>0</v>
      </c>
      <c r="K877" s="1">
        <f>COUNTIF(B877,"MINDDS")</f>
        <v>0</v>
      </c>
      <c r="M877" s="2"/>
    </row>
    <row r="878" spans="1:13" s="1" customFormat="1" x14ac:dyDescent="0.2">
      <c r="A878" s="1" t="s">
        <v>1448</v>
      </c>
      <c r="D878" s="1" t="s">
        <v>5</v>
      </c>
      <c r="E878" s="1" t="s">
        <v>8</v>
      </c>
      <c r="F878" s="1" t="s">
        <v>11</v>
      </c>
      <c r="G878" s="1" t="s">
        <v>8</v>
      </c>
      <c r="H878" s="1" t="s">
        <v>9</v>
      </c>
      <c r="I878" s="1">
        <f t="shared" si="24"/>
        <v>1</v>
      </c>
      <c r="J878" s="1">
        <f t="shared" si="25"/>
        <v>0</v>
      </c>
      <c r="K878" s="1">
        <f>COUNTIF(B878,"MINDDS")</f>
        <v>0</v>
      </c>
    </row>
    <row r="879" spans="1:13" s="1" customFormat="1" x14ac:dyDescent="0.2">
      <c r="A879" s="1" t="s">
        <v>1449</v>
      </c>
      <c r="D879" s="1" t="s">
        <v>5</v>
      </c>
      <c r="E879" s="1" t="s">
        <v>8</v>
      </c>
      <c r="F879" s="1" t="s">
        <v>44</v>
      </c>
      <c r="G879" s="1" t="s">
        <v>8</v>
      </c>
      <c r="H879" s="1" t="s">
        <v>9</v>
      </c>
      <c r="I879" s="1">
        <f t="shared" si="24"/>
        <v>1</v>
      </c>
      <c r="J879" s="1">
        <f t="shared" si="25"/>
        <v>0</v>
      </c>
      <c r="K879" s="1">
        <f>COUNTIF(B879,"MINDDS")</f>
        <v>0</v>
      </c>
    </row>
    <row r="880" spans="1:13" s="1" customFormat="1" x14ac:dyDescent="0.2">
      <c r="A880" s="1" t="s">
        <v>1450</v>
      </c>
      <c r="D880" s="1" t="s">
        <v>5</v>
      </c>
      <c r="E880" s="1" t="s">
        <v>8</v>
      </c>
      <c r="F880" s="1" t="s">
        <v>11</v>
      </c>
      <c r="G880" s="1" t="s">
        <v>8</v>
      </c>
      <c r="H880" s="1" t="s">
        <v>9</v>
      </c>
      <c r="I880" s="1">
        <f t="shared" si="24"/>
        <v>1</v>
      </c>
      <c r="J880" s="1">
        <f t="shared" si="25"/>
        <v>0</v>
      </c>
      <c r="K880" s="1">
        <f>COUNTIF(B880,"MINDDS")</f>
        <v>0</v>
      </c>
    </row>
    <row r="881" spans="1:13" s="1" customFormat="1" x14ac:dyDescent="0.2">
      <c r="A881" s="1" t="s">
        <v>1451</v>
      </c>
      <c r="D881" s="1" t="s">
        <v>10</v>
      </c>
      <c r="E881" s="1" t="s">
        <v>8</v>
      </c>
      <c r="F881" s="1" t="s">
        <v>11</v>
      </c>
      <c r="G881" s="1" t="s">
        <v>8</v>
      </c>
      <c r="H881" s="1" t="s">
        <v>9</v>
      </c>
      <c r="I881" s="1">
        <f t="shared" si="24"/>
        <v>1</v>
      </c>
      <c r="J881" s="1">
        <f t="shared" si="25"/>
        <v>0</v>
      </c>
      <c r="K881" s="1">
        <f>COUNTIF(B881,"MINDDS")</f>
        <v>0</v>
      </c>
    </row>
    <row r="882" spans="1:13" s="1" customFormat="1" x14ac:dyDescent="0.2">
      <c r="A882" s="1" t="s">
        <v>1454</v>
      </c>
      <c r="D882" s="1" t="s">
        <v>10</v>
      </c>
      <c r="E882" s="1" t="s">
        <v>8</v>
      </c>
      <c r="F882" s="1" t="s">
        <v>11</v>
      </c>
      <c r="G882" s="1" t="s">
        <v>8</v>
      </c>
      <c r="H882" s="1" t="s">
        <v>9</v>
      </c>
      <c r="I882" s="1">
        <f t="shared" si="24"/>
        <v>1</v>
      </c>
      <c r="J882" s="1">
        <f t="shared" si="25"/>
        <v>0</v>
      </c>
      <c r="K882" s="1">
        <f>COUNTIF(B882,"MINDDS")</f>
        <v>0</v>
      </c>
    </row>
    <row r="883" spans="1:13" s="1" customFormat="1" x14ac:dyDescent="0.2">
      <c r="A883" s="1" t="s">
        <v>1459</v>
      </c>
      <c r="D883" s="1" t="s">
        <v>5</v>
      </c>
      <c r="E883" s="1" t="s">
        <v>8</v>
      </c>
      <c r="F883" s="1" t="s">
        <v>11</v>
      </c>
      <c r="G883" s="1" t="s">
        <v>8</v>
      </c>
      <c r="H883" s="1" t="s">
        <v>9</v>
      </c>
      <c r="I883" s="1">
        <f t="shared" si="24"/>
        <v>1</v>
      </c>
      <c r="J883" s="1">
        <f t="shared" si="25"/>
        <v>0</v>
      </c>
      <c r="K883" s="1">
        <f>COUNTIF(B883,"MINDDS")</f>
        <v>0</v>
      </c>
    </row>
    <row r="884" spans="1:13" s="1" customFormat="1" x14ac:dyDescent="0.2">
      <c r="A884" s="1" t="s">
        <v>1464</v>
      </c>
      <c r="D884" s="1" t="s">
        <v>5</v>
      </c>
      <c r="E884" s="1" t="s">
        <v>8</v>
      </c>
      <c r="F884" s="1" t="s">
        <v>11</v>
      </c>
      <c r="G884" s="1" t="s">
        <v>8</v>
      </c>
      <c r="H884" s="1" t="s">
        <v>9</v>
      </c>
      <c r="I884" s="1">
        <f t="shared" si="24"/>
        <v>1</v>
      </c>
      <c r="J884" s="1">
        <f t="shared" si="25"/>
        <v>0</v>
      </c>
      <c r="K884" s="1">
        <f>COUNTIF(B884,"MINDDS")</f>
        <v>0</v>
      </c>
    </row>
    <row r="885" spans="1:13" s="1" customFormat="1" x14ac:dyDescent="0.2">
      <c r="A885" s="1" t="s">
        <v>1465</v>
      </c>
      <c r="D885" s="1" t="s">
        <v>10</v>
      </c>
      <c r="E885" s="1" t="s">
        <v>8</v>
      </c>
      <c r="F885" s="1" t="s">
        <v>11</v>
      </c>
      <c r="G885" s="1" t="s">
        <v>8</v>
      </c>
      <c r="H885" s="1" t="s">
        <v>9</v>
      </c>
      <c r="I885" s="1">
        <f t="shared" si="24"/>
        <v>1</v>
      </c>
      <c r="J885" s="1">
        <f t="shared" si="25"/>
        <v>0</v>
      </c>
      <c r="K885" s="1">
        <f>COUNTIF(B885,"MINDDS")</f>
        <v>0</v>
      </c>
    </row>
    <row r="886" spans="1:13" s="1" customFormat="1" x14ac:dyDescent="0.2">
      <c r="A886" s="1" t="s">
        <v>1468</v>
      </c>
      <c r="D886" s="1" t="s">
        <v>5</v>
      </c>
      <c r="E886" s="1" t="s">
        <v>8</v>
      </c>
      <c r="F886" s="1" t="s">
        <v>11</v>
      </c>
      <c r="G886" s="1" t="s">
        <v>8</v>
      </c>
      <c r="H886" s="1" t="s">
        <v>9</v>
      </c>
      <c r="I886" s="1">
        <f t="shared" si="24"/>
        <v>1</v>
      </c>
      <c r="J886" s="1">
        <f t="shared" si="25"/>
        <v>0</v>
      </c>
      <c r="K886" s="1">
        <f>COUNTIF(B886,"MINDDS")</f>
        <v>0</v>
      </c>
    </row>
    <row r="887" spans="1:13" s="1" customFormat="1" x14ac:dyDescent="0.2">
      <c r="A887" s="1" t="s">
        <v>1471</v>
      </c>
      <c r="D887" s="1" t="s">
        <v>5</v>
      </c>
      <c r="E887" s="1" t="s">
        <v>8</v>
      </c>
      <c r="F887" s="1" t="s">
        <v>11</v>
      </c>
      <c r="G887" s="1" t="s">
        <v>8</v>
      </c>
      <c r="H887" s="1" t="s">
        <v>9</v>
      </c>
      <c r="I887" s="1">
        <f t="shared" si="24"/>
        <v>1</v>
      </c>
      <c r="J887" s="1">
        <f t="shared" si="25"/>
        <v>0</v>
      </c>
      <c r="K887" s="1">
        <f>COUNTIF(B887,"MINDDS")</f>
        <v>0</v>
      </c>
    </row>
    <row r="888" spans="1:13" s="1" customFormat="1" x14ac:dyDescent="0.2">
      <c r="A888" s="1" t="s">
        <v>1473</v>
      </c>
      <c r="D888" s="1" t="s">
        <v>10</v>
      </c>
      <c r="E888" s="1" t="s">
        <v>8</v>
      </c>
      <c r="F888" s="1" t="s">
        <v>11</v>
      </c>
      <c r="G888" s="1" t="s">
        <v>8</v>
      </c>
      <c r="H888" s="1" t="s">
        <v>9</v>
      </c>
      <c r="I888" s="1">
        <f t="shared" si="24"/>
        <v>1</v>
      </c>
      <c r="J888" s="1">
        <f t="shared" si="25"/>
        <v>0</v>
      </c>
      <c r="K888" s="1">
        <f>COUNTIF(B888,"MINDDS")</f>
        <v>0</v>
      </c>
    </row>
    <row r="889" spans="1:13" s="1" customFormat="1" x14ac:dyDescent="0.2">
      <c r="A889" s="1" t="s">
        <v>1474</v>
      </c>
      <c r="D889" s="1" t="s">
        <v>10</v>
      </c>
      <c r="E889" s="1" t="s">
        <v>8</v>
      </c>
      <c r="F889" s="1" t="s">
        <v>11</v>
      </c>
      <c r="G889" s="1" t="s">
        <v>8</v>
      </c>
      <c r="H889" s="1" t="s">
        <v>9</v>
      </c>
      <c r="I889" s="1">
        <f t="shared" si="24"/>
        <v>1</v>
      </c>
      <c r="J889" s="1">
        <f t="shared" si="25"/>
        <v>0</v>
      </c>
      <c r="K889" s="1">
        <f>COUNTIF(B889,"MINDDS")</f>
        <v>0</v>
      </c>
      <c r="M889" s="2"/>
    </row>
    <row r="890" spans="1:13" s="1" customFormat="1" x14ac:dyDescent="0.2">
      <c r="A890" s="1" t="s">
        <v>1475</v>
      </c>
      <c r="D890" s="1" t="s">
        <v>5</v>
      </c>
      <c r="E890" s="1" t="s">
        <v>8</v>
      </c>
      <c r="F890" s="1" t="s">
        <v>11</v>
      </c>
      <c r="G890" s="1" t="s">
        <v>8</v>
      </c>
      <c r="H890" s="1" t="s">
        <v>9</v>
      </c>
      <c r="I890" s="1">
        <f t="shared" si="24"/>
        <v>1</v>
      </c>
      <c r="J890" s="1">
        <f t="shared" si="25"/>
        <v>0</v>
      </c>
      <c r="K890" s="1">
        <f>COUNTIF(B890,"MINDDS")</f>
        <v>0</v>
      </c>
    </row>
    <row r="891" spans="1:13" s="1" customFormat="1" x14ac:dyDescent="0.2">
      <c r="A891" s="1" t="s">
        <v>1476</v>
      </c>
      <c r="D891" s="1" t="s">
        <v>10</v>
      </c>
      <c r="E891" s="1" t="s">
        <v>8</v>
      </c>
      <c r="F891" s="1" t="s">
        <v>11</v>
      </c>
      <c r="G891" s="1" t="s">
        <v>8</v>
      </c>
      <c r="H891" s="1" t="s">
        <v>9</v>
      </c>
      <c r="I891" s="1">
        <f t="shared" si="24"/>
        <v>1</v>
      </c>
      <c r="J891" s="1">
        <f t="shared" si="25"/>
        <v>0</v>
      </c>
      <c r="K891" s="1">
        <f>COUNTIF(B891,"MINDDS")</f>
        <v>0</v>
      </c>
      <c r="M891" s="2"/>
    </row>
    <row r="892" spans="1:13" s="1" customFormat="1" x14ac:dyDescent="0.2">
      <c r="A892" s="1" t="s">
        <v>1477</v>
      </c>
      <c r="D892" s="1" t="s">
        <v>10</v>
      </c>
      <c r="E892" s="1" t="s">
        <v>8</v>
      </c>
      <c r="F892" s="1" t="s">
        <v>11</v>
      </c>
      <c r="G892" s="1" t="s">
        <v>8</v>
      </c>
      <c r="H892" s="1" t="s">
        <v>9</v>
      </c>
      <c r="I892" s="1">
        <f t="shared" si="24"/>
        <v>1</v>
      </c>
      <c r="J892" s="1">
        <f t="shared" si="25"/>
        <v>0</v>
      </c>
      <c r="K892" s="1">
        <f>COUNTIF(B892,"MINDDS")</f>
        <v>0</v>
      </c>
    </row>
    <row r="893" spans="1:13" s="1" customFormat="1" x14ac:dyDescent="0.2">
      <c r="A893" s="1" t="s">
        <v>1478</v>
      </c>
      <c r="D893" s="1" t="s">
        <v>5</v>
      </c>
      <c r="E893" s="1" t="s">
        <v>8</v>
      </c>
      <c r="F893" s="1" t="s">
        <v>26</v>
      </c>
      <c r="G893" s="1" t="s">
        <v>8</v>
      </c>
      <c r="H893" s="1" t="s">
        <v>9</v>
      </c>
      <c r="I893" s="1">
        <f t="shared" si="24"/>
        <v>1</v>
      </c>
      <c r="J893" s="1">
        <f t="shared" si="25"/>
        <v>0</v>
      </c>
      <c r="K893" s="1">
        <f>COUNTIF(B893,"MINDDS")</f>
        <v>0</v>
      </c>
    </row>
    <row r="894" spans="1:13" s="1" customFormat="1" x14ac:dyDescent="0.2">
      <c r="A894" s="1" t="s">
        <v>1483</v>
      </c>
      <c r="D894" s="1" t="s">
        <v>10</v>
      </c>
      <c r="E894" s="1" t="s">
        <v>8</v>
      </c>
      <c r="F894" s="1" t="s">
        <v>11</v>
      </c>
      <c r="G894" s="1" t="s">
        <v>8</v>
      </c>
      <c r="H894" s="1" t="s">
        <v>9</v>
      </c>
      <c r="I894" s="1">
        <f t="shared" si="24"/>
        <v>1</v>
      </c>
      <c r="J894" s="1">
        <f t="shared" si="25"/>
        <v>0</v>
      </c>
      <c r="K894" s="1">
        <f>COUNTIF(B894,"MINDDS")</f>
        <v>0</v>
      </c>
    </row>
    <row r="895" spans="1:13" s="1" customFormat="1" x14ac:dyDescent="0.2">
      <c r="A895" s="1" t="s">
        <v>1486</v>
      </c>
      <c r="D895" s="1" t="s">
        <v>10</v>
      </c>
      <c r="E895" s="1" t="s">
        <v>8</v>
      </c>
      <c r="F895" s="1" t="s">
        <v>11</v>
      </c>
      <c r="G895" s="1" t="s">
        <v>8</v>
      </c>
      <c r="H895" s="1" t="s">
        <v>9</v>
      </c>
      <c r="I895" s="1">
        <f t="shared" si="24"/>
        <v>1</v>
      </c>
      <c r="J895" s="1">
        <f t="shared" si="25"/>
        <v>0</v>
      </c>
      <c r="K895" s="1">
        <f>COUNTIF(B895,"MINDDS")</f>
        <v>0</v>
      </c>
    </row>
    <row r="896" spans="1:13" s="1" customFormat="1" x14ac:dyDescent="0.2">
      <c r="A896" s="1" t="s">
        <v>1487</v>
      </c>
      <c r="D896" s="1" t="s">
        <v>10</v>
      </c>
      <c r="E896" s="1" t="s">
        <v>8</v>
      </c>
      <c r="F896" s="1" t="s">
        <v>11</v>
      </c>
      <c r="G896" s="1" t="s">
        <v>8</v>
      </c>
      <c r="H896" s="1" t="s">
        <v>9</v>
      </c>
      <c r="I896" s="1">
        <f t="shared" si="24"/>
        <v>1</v>
      </c>
      <c r="J896" s="1">
        <f t="shared" si="25"/>
        <v>0</v>
      </c>
      <c r="K896" s="1">
        <f>COUNTIF(B896,"MINDDS")</f>
        <v>0</v>
      </c>
      <c r="M896" s="2"/>
    </row>
    <row r="897" spans="1:13" s="1" customFormat="1" x14ac:dyDescent="0.2">
      <c r="A897" s="1" t="s">
        <v>1488</v>
      </c>
      <c r="D897" s="1" t="s">
        <v>10</v>
      </c>
      <c r="E897" s="1" t="s">
        <v>8</v>
      </c>
      <c r="F897" s="1" t="s">
        <v>11</v>
      </c>
      <c r="G897" s="1" t="s">
        <v>8</v>
      </c>
      <c r="H897" s="1" t="s">
        <v>9</v>
      </c>
      <c r="I897" s="1">
        <f t="shared" si="24"/>
        <v>1</v>
      </c>
      <c r="J897" s="1">
        <f t="shared" si="25"/>
        <v>0</v>
      </c>
      <c r="K897" s="1">
        <f>COUNTIF(B897,"MINDDS")</f>
        <v>0</v>
      </c>
      <c r="M897" s="2"/>
    </row>
    <row r="898" spans="1:13" s="1" customFormat="1" x14ac:dyDescent="0.2">
      <c r="A898" s="1" t="s">
        <v>1489</v>
      </c>
      <c r="D898" s="1" t="s">
        <v>10</v>
      </c>
      <c r="E898" s="1" t="s">
        <v>8</v>
      </c>
      <c r="F898" s="1" t="s">
        <v>11</v>
      </c>
      <c r="G898" s="1" t="s">
        <v>8</v>
      </c>
      <c r="H898" s="1" t="s">
        <v>9</v>
      </c>
      <c r="I898" s="1">
        <f t="shared" si="24"/>
        <v>1</v>
      </c>
      <c r="J898" s="1">
        <f t="shared" si="25"/>
        <v>0</v>
      </c>
      <c r="K898" s="1">
        <f>COUNTIF(B898,"MINDDS")</f>
        <v>0</v>
      </c>
      <c r="M898" s="2"/>
    </row>
    <row r="899" spans="1:13" s="1" customFormat="1" x14ac:dyDescent="0.2">
      <c r="A899" s="1" t="s">
        <v>1492</v>
      </c>
      <c r="D899" s="1" t="s">
        <v>5</v>
      </c>
      <c r="E899" s="1" t="s">
        <v>8</v>
      </c>
      <c r="F899" s="1" t="s">
        <v>11</v>
      </c>
      <c r="G899" s="1" t="s">
        <v>8</v>
      </c>
      <c r="H899" s="1" t="s">
        <v>9</v>
      </c>
      <c r="I899" s="1">
        <f t="shared" ref="I899:I930" si="26">COUNTIF(H899,"Ineligible.")+COUNTIF(H899,"Patient approached by conflicting study.")</f>
        <v>1</v>
      </c>
      <c r="J899" s="1">
        <f t="shared" si="25"/>
        <v>0</v>
      </c>
      <c r="K899" s="1">
        <f>COUNTIF(B899,"MINDDS")</f>
        <v>0</v>
      </c>
    </row>
    <row r="900" spans="1:13" s="1" customFormat="1" x14ac:dyDescent="0.2">
      <c r="A900" s="1" t="s">
        <v>1493</v>
      </c>
      <c r="D900" s="1" t="s">
        <v>5</v>
      </c>
      <c r="E900" s="1" t="s">
        <v>8</v>
      </c>
      <c r="F900" s="1" t="s">
        <v>11</v>
      </c>
      <c r="G900" s="1" t="s">
        <v>8</v>
      </c>
      <c r="H900" s="1" t="s">
        <v>9</v>
      </c>
      <c r="I900" s="1">
        <f t="shared" si="26"/>
        <v>1</v>
      </c>
      <c r="J900" s="1">
        <f t="shared" si="25"/>
        <v>0</v>
      </c>
      <c r="K900" s="1">
        <f>COUNTIF(B900,"MINDDS")</f>
        <v>0</v>
      </c>
    </row>
    <row r="901" spans="1:13" s="1" customFormat="1" x14ac:dyDescent="0.2">
      <c r="A901" s="1" t="s">
        <v>1497</v>
      </c>
      <c r="D901" s="1" t="s">
        <v>10</v>
      </c>
      <c r="E901" s="1" t="s">
        <v>3</v>
      </c>
      <c r="F901" s="1" t="s">
        <v>6</v>
      </c>
      <c r="G901" s="1" t="s">
        <v>8</v>
      </c>
      <c r="H901" s="1" t="s">
        <v>9</v>
      </c>
      <c r="I901" s="1">
        <f t="shared" si="26"/>
        <v>1</v>
      </c>
      <c r="J901" s="1">
        <f t="shared" si="25"/>
        <v>0</v>
      </c>
      <c r="K901" s="1">
        <f>COUNTIF(B901,"MINDDS")</f>
        <v>0</v>
      </c>
    </row>
    <row r="902" spans="1:13" s="1" customFormat="1" x14ac:dyDescent="0.2">
      <c r="A902" s="1" t="s">
        <v>1502</v>
      </c>
      <c r="D902" s="1" t="s">
        <v>10</v>
      </c>
      <c r="E902" s="1" t="s">
        <v>8</v>
      </c>
      <c r="F902" s="1" t="s">
        <v>11</v>
      </c>
      <c r="G902" s="1" t="s">
        <v>8</v>
      </c>
      <c r="H902" s="1" t="s">
        <v>9</v>
      </c>
      <c r="I902" s="1">
        <f t="shared" si="26"/>
        <v>1</v>
      </c>
      <c r="J902" s="1">
        <f t="shared" si="25"/>
        <v>0</v>
      </c>
      <c r="K902" s="1">
        <f>COUNTIF(B902,"MINDDS")</f>
        <v>0</v>
      </c>
    </row>
    <row r="903" spans="1:13" s="1" customFormat="1" x14ac:dyDescent="0.2">
      <c r="A903" s="1" t="s">
        <v>1503</v>
      </c>
      <c r="D903" s="1" t="s">
        <v>10</v>
      </c>
      <c r="E903" s="1" t="s">
        <v>8</v>
      </c>
      <c r="F903" s="1" t="s">
        <v>11</v>
      </c>
      <c r="G903" s="1" t="s">
        <v>8</v>
      </c>
      <c r="H903" s="1" t="s">
        <v>9</v>
      </c>
      <c r="I903" s="1">
        <f t="shared" si="26"/>
        <v>1</v>
      </c>
      <c r="J903" s="1">
        <f t="shared" si="25"/>
        <v>0</v>
      </c>
      <c r="K903" s="1">
        <f>COUNTIF(B903,"MINDDS")</f>
        <v>0</v>
      </c>
    </row>
    <row r="904" spans="1:13" s="1" customFormat="1" x14ac:dyDescent="0.2">
      <c r="A904" s="1" t="s">
        <v>1504</v>
      </c>
      <c r="D904" s="1" t="s">
        <v>10</v>
      </c>
      <c r="E904" s="1" t="s">
        <v>620</v>
      </c>
      <c r="F904" s="1" t="s">
        <v>11</v>
      </c>
      <c r="G904" s="1" t="s">
        <v>8</v>
      </c>
      <c r="H904" s="1" t="s">
        <v>9</v>
      </c>
      <c r="I904" s="1">
        <f t="shared" si="26"/>
        <v>1</v>
      </c>
      <c r="J904" s="1">
        <f t="shared" si="25"/>
        <v>0</v>
      </c>
      <c r="K904" s="1">
        <f>COUNTIF(B904,"MINDDS")</f>
        <v>0</v>
      </c>
      <c r="M904" s="2"/>
    </row>
    <row r="905" spans="1:13" s="1" customFormat="1" x14ac:dyDescent="0.2">
      <c r="A905" s="1" t="s">
        <v>1505</v>
      </c>
      <c r="D905" s="1" t="s">
        <v>10</v>
      </c>
      <c r="E905" s="1" t="s">
        <v>8</v>
      </c>
      <c r="F905" s="1" t="s">
        <v>11</v>
      </c>
      <c r="G905" s="1" t="s">
        <v>8</v>
      </c>
      <c r="H905" s="1" t="s">
        <v>9</v>
      </c>
      <c r="I905" s="1">
        <f t="shared" si="26"/>
        <v>1</v>
      </c>
      <c r="J905" s="1">
        <f t="shared" si="25"/>
        <v>0</v>
      </c>
      <c r="K905" s="1">
        <f>COUNTIF(B905,"MINDDS")</f>
        <v>0</v>
      </c>
    </row>
    <row r="906" spans="1:13" s="1" customFormat="1" x14ac:dyDescent="0.2">
      <c r="A906" s="1" t="s">
        <v>1506</v>
      </c>
      <c r="D906" s="1" t="s">
        <v>10</v>
      </c>
      <c r="E906" s="1" t="s">
        <v>8</v>
      </c>
      <c r="F906" s="1" t="s">
        <v>11</v>
      </c>
      <c r="G906" s="1" t="s">
        <v>8</v>
      </c>
      <c r="H906" s="1" t="s">
        <v>9</v>
      </c>
      <c r="I906" s="1">
        <f t="shared" si="26"/>
        <v>1</v>
      </c>
      <c r="J906" s="1">
        <f t="shared" si="25"/>
        <v>0</v>
      </c>
      <c r="K906" s="1">
        <f>COUNTIF(B906,"MINDDS")</f>
        <v>0</v>
      </c>
    </row>
    <row r="907" spans="1:13" s="1" customFormat="1" x14ac:dyDescent="0.2">
      <c r="A907" s="1" t="s">
        <v>1520</v>
      </c>
      <c r="D907" s="1" t="s">
        <v>5</v>
      </c>
      <c r="E907" s="1" t="s">
        <v>8</v>
      </c>
      <c r="F907" s="1" t="s">
        <v>11</v>
      </c>
      <c r="G907" s="1" t="s">
        <v>8</v>
      </c>
      <c r="H907" s="1" t="s">
        <v>9</v>
      </c>
      <c r="I907" s="1">
        <f t="shared" si="26"/>
        <v>1</v>
      </c>
      <c r="J907" s="1">
        <f t="shared" si="25"/>
        <v>0</v>
      </c>
      <c r="K907" s="1">
        <f>COUNTIF(B907,"MINDDS")</f>
        <v>0</v>
      </c>
      <c r="M907" s="2"/>
    </row>
    <row r="908" spans="1:13" s="1" customFormat="1" x14ac:dyDescent="0.2">
      <c r="A908" s="1" t="s">
        <v>1526</v>
      </c>
      <c r="D908" s="1" t="s">
        <v>10</v>
      </c>
      <c r="E908" s="1" t="s">
        <v>8</v>
      </c>
      <c r="F908" s="1" t="s">
        <v>26</v>
      </c>
      <c r="G908" s="1" t="s">
        <v>8</v>
      </c>
      <c r="H908" s="1" t="s">
        <v>9</v>
      </c>
      <c r="I908" s="1">
        <f t="shared" si="26"/>
        <v>1</v>
      </c>
      <c r="J908" s="1">
        <f t="shared" ref="J908:J939" si="27">COUNTIF(H908,"Patient declined study participation")+COUNTIF(H908,"Patient declined study discussion")</f>
        <v>0</v>
      </c>
      <c r="K908" s="1">
        <f>COUNTIF(B908,"MINDDS")</f>
        <v>0</v>
      </c>
    </row>
    <row r="909" spans="1:13" s="1" customFormat="1" x14ac:dyDescent="0.2">
      <c r="A909" s="1" t="s">
        <v>1527</v>
      </c>
      <c r="D909" s="1" t="s">
        <v>10</v>
      </c>
      <c r="E909" s="1" t="s">
        <v>620</v>
      </c>
      <c r="F909" s="1" t="s">
        <v>1226</v>
      </c>
      <c r="G909" s="1" t="s">
        <v>8</v>
      </c>
      <c r="H909" s="1" t="s">
        <v>9</v>
      </c>
      <c r="I909" s="1">
        <f t="shared" si="26"/>
        <v>1</v>
      </c>
      <c r="J909" s="1">
        <f t="shared" si="27"/>
        <v>0</v>
      </c>
      <c r="K909" s="1">
        <f>COUNTIF(B909,"MINDDS")</f>
        <v>0</v>
      </c>
    </row>
    <row r="910" spans="1:13" s="1" customFormat="1" x14ac:dyDescent="0.2">
      <c r="A910" s="1" t="s">
        <v>1528</v>
      </c>
      <c r="D910" s="1" t="s">
        <v>5</v>
      </c>
      <c r="E910" s="1" t="s">
        <v>8</v>
      </c>
      <c r="F910" s="1" t="s">
        <v>11</v>
      </c>
      <c r="G910" s="1" t="s">
        <v>8</v>
      </c>
      <c r="H910" s="1" t="s">
        <v>9</v>
      </c>
      <c r="I910" s="1">
        <f t="shared" si="26"/>
        <v>1</v>
      </c>
      <c r="J910" s="1">
        <f t="shared" si="27"/>
        <v>0</v>
      </c>
      <c r="K910" s="1">
        <f>COUNTIF(B910,"MINDDS")</f>
        <v>0</v>
      </c>
    </row>
    <row r="911" spans="1:13" s="1" customFormat="1" x14ac:dyDescent="0.2">
      <c r="A911" s="1" t="s">
        <v>1530</v>
      </c>
      <c r="C911" s="1">
        <v>67</v>
      </c>
      <c r="D911" s="1" t="s">
        <v>10</v>
      </c>
      <c r="E911" s="1" t="s">
        <v>8</v>
      </c>
      <c r="F911" s="1" t="s">
        <v>11</v>
      </c>
      <c r="G911" s="1" t="s">
        <v>3</v>
      </c>
      <c r="H911" s="1" t="s">
        <v>9</v>
      </c>
      <c r="I911" s="1">
        <f t="shared" si="26"/>
        <v>1</v>
      </c>
      <c r="J911" s="1">
        <f t="shared" si="27"/>
        <v>0</v>
      </c>
      <c r="K911" s="1">
        <f>COUNTIF(B911,"MINDDS")</f>
        <v>0</v>
      </c>
      <c r="L911" s="2"/>
    </row>
    <row r="912" spans="1:13" s="1" customFormat="1" x14ac:dyDescent="0.2">
      <c r="A912" s="1" t="s">
        <v>1531</v>
      </c>
      <c r="D912" s="1" t="s">
        <v>5</v>
      </c>
      <c r="E912" s="1" t="s">
        <v>8</v>
      </c>
      <c r="F912" s="1" t="s">
        <v>11</v>
      </c>
      <c r="G912" s="1" t="s">
        <v>8</v>
      </c>
      <c r="H912" s="1" t="s">
        <v>9</v>
      </c>
      <c r="I912" s="1">
        <f t="shared" si="26"/>
        <v>1</v>
      </c>
      <c r="J912" s="1">
        <f t="shared" si="27"/>
        <v>0</v>
      </c>
      <c r="K912" s="1">
        <f>COUNTIF(B912,"MINDDS")</f>
        <v>0</v>
      </c>
    </row>
    <row r="913" spans="1:13" s="1" customFormat="1" x14ac:dyDescent="0.2">
      <c r="A913" s="1" t="s">
        <v>1535</v>
      </c>
      <c r="D913" s="1" t="s">
        <v>10</v>
      </c>
      <c r="E913" s="1" t="s">
        <v>8</v>
      </c>
      <c r="F913" s="1" t="s">
        <v>11</v>
      </c>
      <c r="G913" s="1" t="s">
        <v>8</v>
      </c>
      <c r="H913" s="1" t="s">
        <v>9</v>
      </c>
      <c r="I913" s="1">
        <f t="shared" si="26"/>
        <v>1</v>
      </c>
      <c r="J913" s="1">
        <f t="shared" si="27"/>
        <v>0</v>
      </c>
      <c r="K913" s="1">
        <f>COUNTIF(B913,"MINDDS")</f>
        <v>0</v>
      </c>
    </row>
    <row r="914" spans="1:13" s="1" customFormat="1" x14ac:dyDescent="0.2">
      <c r="A914" s="1" t="s">
        <v>1538</v>
      </c>
      <c r="D914" s="1" t="s">
        <v>5</v>
      </c>
      <c r="E914" s="1" t="s">
        <v>620</v>
      </c>
      <c r="F914" s="1" t="s">
        <v>1226</v>
      </c>
      <c r="G914" s="1" t="s">
        <v>8</v>
      </c>
      <c r="H914" s="1" t="s">
        <v>9</v>
      </c>
      <c r="I914" s="1">
        <f t="shared" si="26"/>
        <v>1</v>
      </c>
      <c r="J914" s="1">
        <f t="shared" si="27"/>
        <v>0</v>
      </c>
      <c r="K914" s="1">
        <f>COUNTIF(B914,"MINDDS")</f>
        <v>0</v>
      </c>
    </row>
    <row r="915" spans="1:13" s="1" customFormat="1" x14ac:dyDescent="0.2">
      <c r="A915" s="1" t="s">
        <v>1539</v>
      </c>
      <c r="D915" s="1" t="s">
        <v>10</v>
      </c>
      <c r="E915" s="1" t="s">
        <v>620</v>
      </c>
      <c r="F915" s="1" t="s">
        <v>1226</v>
      </c>
      <c r="G915" s="1" t="s">
        <v>8</v>
      </c>
      <c r="H915" s="1" t="s">
        <v>9</v>
      </c>
      <c r="I915" s="1">
        <f t="shared" si="26"/>
        <v>1</v>
      </c>
      <c r="J915" s="1">
        <f t="shared" si="27"/>
        <v>0</v>
      </c>
      <c r="K915" s="1">
        <f>COUNTIF(B915,"MINDDS")</f>
        <v>0</v>
      </c>
    </row>
    <row r="916" spans="1:13" s="1" customFormat="1" x14ac:dyDescent="0.2">
      <c r="A916" s="1" t="s">
        <v>1541</v>
      </c>
      <c r="D916" s="1" t="s">
        <v>10</v>
      </c>
      <c r="E916" s="1" t="s">
        <v>8</v>
      </c>
      <c r="F916" s="1" t="s">
        <v>11</v>
      </c>
      <c r="G916" s="1" t="s">
        <v>8</v>
      </c>
      <c r="H916" s="1" t="s">
        <v>9</v>
      </c>
      <c r="I916" s="1">
        <f t="shared" si="26"/>
        <v>1</v>
      </c>
      <c r="J916" s="1">
        <f t="shared" si="27"/>
        <v>0</v>
      </c>
      <c r="K916" s="1">
        <f>COUNTIF(B916,"MINDDS")</f>
        <v>0</v>
      </c>
    </row>
    <row r="917" spans="1:13" s="1" customFormat="1" x14ac:dyDescent="0.2">
      <c r="A917" s="1" t="s">
        <v>1544</v>
      </c>
      <c r="D917" s="1" t="s">
        <v>10</v>
      </c>
      <c r="E917" s="1" t="s">
        <v>8</v>
      </c>
      <c r="F917" s="1" t="s">
        <v>11</v>
      </c>
      <c r="G917" s="1" t="s">
        <v>8</v>
      </c>
      <c r="H917" s="1" t="s">
        <v>9</v>
      </c>
      <c r="I917" s="1">
        <f t="shared" si="26"/>
        <v>1</v>
      </c>
      <c r="J917" s="1">
        <f t="shared" si="27"/>
        <v>0</v>
      </c>
      <c r="K917" s="1">
        <f>COUNTIF(B917,"MINDDS")</f>
        <v>0</v>
      </c>
    </row>
    <row r="918" spans="1:13" s="1" customFormat="1" x14ac:dyDescent="0.2">
      <c r="A918" s="1" t="s">
        <v>1545</v>
      </c>
      <c r="D918" s="1" t="s">
        <v>5</v>
      </c>
      <c r="E918" s="1" t="s">
        <v>620</v>
      </c>
      <c r="F918" s="1" t="s">
        <v>11</v>
      </c>
      <c r="G918" s="1" t="s">
        <v>8</v>
      </c>
      <c r="H918" s="1" t="s">
        <v>9</v>
      </c>
      <c r="I918" s="1">
        <f t="shared" si="26"/>
        <v>1</v>
      </c>
      <c r="J918" s="1">
        <f t="shared" si="27"/>
        <v>0</v>
      </c>
      <c r="K918" s="1">
        <f>COUNTIF(B918,"MINDDS")</f>
        <v>0</v>
      </c>
    </row>
    <row r="919" spans="1:13" s="1" customFormat="1" x14ac:dyDescent="0.2">
      <c r="A919" s="1" t="s">
        <v>1546</v>
      </c>
      <c r="D919" s="1" t="s">
        <v>10</v>
      </c>
      <c r="E919" s="1" t="s">
        <v>620</v>
      </c>
      <c r="F919" s="1" t="s">
        <v>11</v>
      </c>
      <c r="G919" s="1" t="s">
        <v>8</v>
      </c>
      <c r="H919" s="1" t="s">
        <v>9</v>
      </c>
      <c r="I919" s="1">
        <f t="shared" si="26"/>
        <v>1</v>
      </c>
      <c r="J919" s="1">
        <f t="shared" si="27"/>
        <v>0</v>
      </c>
      <c r="K919" s="1">
        <f>COUNTIF(B919,"MINDDS")</f>
        <v>0</v>
      </c>
    </row>
    <row r="920" spans="1:13" s="1" customFormat="1" x14ac:dyDescent="0.2">
      <c r="A920" s="1" t="s">
        <v>1551</v>
      </c>
      <c r="D920" s="1" t="s">
        <v>5</v>
      </c>
      <c r="E920" s="1" t="s">
        <v>8</v>
      </c>
      <c r="F920" s="1" t="s">
        <v>11</v>
      </c>
      <c r="G920" s="1" t="s">
        <v>8</v>
      </c>
      <c r="H920" s="1" t="s">
        <v>9</v>
      </c>
      <c r="I920" s="1">
        <f t="shared" si="26"/>
        <v>1</v>
      </c>
      <c r="J920" s="1">
        <f t="shared" si="27"/>
        <v>0</v>
      </c>
      <c r="K920" s="1">
        <f>COUNTIF(B920,"MINDDS")</f>
        <v>0</v>
      </c>
      <c r="M920" s="2"/>
    </row>
    <row r="921" spans="1:13" s="1" customFormat="1" x14ac:dyDescent="0.2">
      <c r="A921" s="1" t="s">
        <v>1552</v>
      </c>
      <c r="D921" s="1" t="s">
        <v>10</v>
      </c>
      <c r="E921" s="1" t="s">
        <v>8</v>
      </c>
      <c r="F921" s="1" t="s">
        <v>11</v>
      </c>
      <c r="G921" s="1" t="s">
        <v>8</v>
      </c>
      <c r="H921" s="1" t="s">
        <v>9</v>
      </c>
      <c r="I921" s="1">
        <f t="shared" si="26"/>
        <v>1</v>
      </c>
      <c r="J921" s="1">
        <f t="shared" si="27"/>
        <v>0</v>
      </c>
      <c r="K921" s="1">
        <f>COUNTIF(B921,"MINDDS")</f>
        <v>0</v>
      </c>
    </row>
    <row r="922" spans="1:13" s="1" customFormat="1" x14ac:dyDescent="0.2">
      <c r="A922" s="1" t="s">
        <v>1553</v>
      </c>
      <c r="D922" s="1" t="s">
        <v>10</v>
      </c>
      <c r="E922" s="1" t="s">
        <v>8</v>
      </c>
      <c r="F922" s="1" t="s">
        <v>11</v>
      </c>
      <c r="G922" s="1" t="s">
        <v>8</v>
      </c>
      <c r="H922" s="1" t="s">
        <v>9</v>
      </c>
      <c r="I922" s="1">
        <f t="shared" si="26"/>
        <v>1</v>
      </c>
      <c r="J922" s="1">
        <f t="shared" si="27"/>
        <v>0</v>
      </c>
      <c r="K922" s="1">
        <f>COUNTIF(B922,"MINDDS")</f>
        <v>0</v>
      </c>
    </row>
    <row r="923" spans="1:13" s="1" customFormat="1" x14ac:dyDescent="0.2">
      <c r="A923" s="1" t="s">
        <v>1554</v>
      </c>
      <c r="D923" s="1" t="s">
        <v>5</v>
      </c>
      <c r="E923" s="1" t="s">
        <v>8</v>
      </c>
      <c r="F923" s="1" t="s">
        <v>11</v>
      </c>
      <c r="G923" s="1" t="s">
        <v>8</v>
      </c>
      <c r="H923" s="1" t="s">
        <v>9</v>
      </c>
      <c r="I923" s="1">
        <f t="shared" si="26"/>
        <v>1</v>
      </c>
      <c r="J923" s="1">
        <f t="shared" si="27"/>
        <v>0</v>
      </c>
      <c r="K923" s="1">
        <f>COUNTIF(B923,"MINDDS")</f>
        <v>0</v>
      </c>
    </row>
    <row r="924" spans="1:13" s="1" customFormat="1" x14ac:dyDescent="0.2">
      <c r="A924" s="1" t="s">
        <v>1561</v>
      </c>
      <c r="D924" s="1" t="s">
        <v>10</v>
      </c>
      <c r="E924" s="1" t="s">
        <v>8</v>
      </c>
      <c r="F924" s="1" t="s">
        <v>11</v>
      </c>
      <c r="G924" s="1" t="s">
        <v>8</v>
      </c>
      <c r="H924" s="1" t="s">
        <v>9</v>
      </c>
      <c r="I924" s="1">
        <f t="shared" si="26"/>
        <v>1</v>
      </c>
      <c r="J924" s="1">
        <f t="shared" si="27"/>
        <v>0</v>
      </c>
      <c r="K924" s="1">
        <f>COUNTIF(B924,"MINDDS")</f>
        <v>0</v>
      </c>
    </row>
    <row r="925" spans="1:13" s="1" customFormat="1" x14ac:dyDescent="0.2">
      <c r="A925" s="1" t="s">
        <v>1570</v>
      </c>
      <c r="D925" s="1" t="s">
        <v>10</v>
      </c>
      <c r="E925" s="1" t="s">
        <v>8</v>
      </c>
      <c r="F925" s="1" t="s">
        <v>11</v>
      </c>
      <c r="G925" s="1" t="s">
        <v>8</v>
      </c>
      <c r="H925" s="1" t="s">
        <v>9</v>
      </c>
      <c r="I925" s="1">
        <f t="shared" si="26"/>
        <v>1</v>
      </c>
      <c r="J925" s="1">
        <f t="shared" si="27"/>
        <v>0</v>
      </c>
      <c r="K925" s="1">
        <v>0</v>
      </c>
    </row>
    <row r="926" spans="1:13" s="1" customFormat="1" x14ac:dyDescent="0.2">
      <c r="A926" s="1" t="s">
        <v>1575</v>
      </c>
      <c r="D926" s="1" t="s">
        <v>10</v>
      </c>
      <c r="E926" s="1" t="s">
        <v>8</v>
      </c>
      <c r="F926" s="1" t="s">
        <v>11</v>
      </c>
      <c r="G926" s="1" t="s">
        <v>8</v>
      </c>
      <c r="H926" s="1" t="s">
        <v>9</v>
      </c>
      <c r="I926" s="1">
        <f t="shared" si="26"/>
        <v>1</v>
      </c>
      <c r="J926" s="1">
        <f t="shared" si="27"/>
        <v>0</v>
      </c>
      <c r="K926" s="1">
        <f>COUNTIF(B926,"MINDDS")</f>
        <v>0</v>
      </c>
    </row>
    <row r="927" spans="1:13" s="1" customFormat="1" x14ac:dyDescent="0.2">
      <c r="A927" s="1" t="s">
        <v>1580</v>
      </c>
      <c r="D927" s="1" t="s">
        <v>10</v>
      </c>
      <c r="E927" s="1" t="s">
        <v>8</v>
      </c>
      <c r="F927" s="1" t="s">
        <v>1262</v>
      </c>
      <c r="G927" s="1" t="s">
        <v>8</v>
      </c>
      <c r="H927" s="1" t="s">
        <v>9</v>
      </c>
      <c r="I927" s="1">
        <f t="shared" si="26"/>
        <v>1</v>
      </c>
      <c r="J927" s="1">
        <f t="shared" si="27"/>
        <v>0</v>
      </c>
      <c r="K927" s="1">
        <f>COUNTIF(B927,"MINDDS")</f>
        <v>0</v>
      </c>
    </row>
    <row r="928" spans="1:13" s="1" customFormat="1" x14ac:dyDescent="0.2">
      <c r="A928" s="1" t="s">
        <v>1583</v>
      </c>
      <c r="D928" s="1" t="s">
        <v>5</v>
      </c>
      <c r="E928" s="1" t="s">
        <v>8</v>
      </c>
      <c r="F928" s="1" t="s">
        <v>11</v>
      </c>
      <c r="G928" s="1" t="s">
        <v>8</v>
      </c>
      <c r="H928" s="1" t="s">
        <v>9</v>
      </c>
      <c r="I928" s="1">
        <f t="shared" si="26"/>
        <v>1</v>
      </c>
      <c r="J928" s="1">
        <f t="shared" si="27"/>
        <v>0</v>
      </c>
      <c r="K928" s="1">
        <f>COUNTIF(B928,"MINDDS")</f>
        <v>0</v>
      </c>
      <c r="M928" s="2"/>
    </row>
    <row r="929" spans="1:13" s="1" customFormat="1" x14ac:dyDescent="0.2">
      <c r="A929" s="1" t="s">
        <v>1585</v>
      </c>
      <c r="D929" s="1" t="s">
        <v>10</v>
      </c>
      <c r="E929" s="1" t="s">
        <v>8</v>
      </c>
      <c r="F929" s="1" t="s">
        <v>11</v>
      </c>
      <c r="G929" s="1" t="s">
        <v>8</v>
      </c>
      <c r="H929" s="1" t="s">
        <v>9</v>
      </c>
      <c r="I929" s="1">
        <f t="shared" si="26"/>
        <v>1</v>
      </c>
      <c r="J929" s="1">
        <f t="shared" si="27"/>
        <v>0</v>
      </c>
      <c r="K929" s="1">
        <f>COUNTIF(B929,"MINDDS")</f>
        <v>0</v>
      </c>
      <c r="M929" s="2"/>
    </row>
    <row r="930" spans="1:13" s="1" customFormat="1" x14ac:dyDescent="0.2">
      <c r="A930" s="1" t="s">
        <v>1588</v>
      </c>
      <c r="D930" s="1" t="s">
        <v>10</v>
      </c>
      <c r="E930" s="1" t="s">
        <v>8</v>
      </c>
      <c r="F930" s="1" t="s">
        <v>11</v>
      </c>
      <c r="G930" s="1" t="s">
        <v>8</v>
      </c>
      <c r="H930" s="1" t="s">
        <v>9</v>
      </c>
      <c r="I930" s="1">
        <f t="shared" si="26"/>
        <v>1</v>
      </c>
      <c r="J930" s="1">
        <f t="shared" si="27"/>
        <v>0</v>
      </c>
      <c r="K930" s="1">
        <f>COUNTIF(B930,"MINDDS")</f>
        <v>0</v>
      </c>
      <c r="M930" s="2"/>
    </row>
    <row r="931" spans="1:13" s="1" customFormat="1" x14ac:dyDescent="0.2">
      <c r="A931" s="1" t="s">
        <v>1590</v>
      </c>
      <c r="D931" s="1" t="s">
        <v>10</v>
      </c>
      <c r="E931" s="1" t="s">
        <v>8</v>
      </c>
      <c r="F931" s="1" t="s">
        <v>11</v>
      </c>
      <c r="G931" s="1" t="s">
        <v>8</v>
      </c>
      <c r="H931" s="1" t="s">
        <v>9</v>
      </c>
      <c r="I931" s="1">
        <f t="shared" ref="I931:I957" si="28">COUNTIF(H931,"Ineligible.")+COUNTIF(H931,"Patient approached by conflicting study.")</f>
        <v>1</v>
      </c>
      <c r="J931" s="1">
        <f t="shared" si="27"/>
        <v>0</v>
      </c>
      <c r="K931" s="1">
        <f>COUNTIF(B931,"MINDDS")</f>
        <v>0</v>
      </c>
    </row>
    <row r="932" spans="1:13" s="1" customFormat="1" x14ac:dyDescent="0.2">
      <c r="A932" s="1" t="s">
        <v>1593</v>
      </c>
      <c r="D932" s="1" t="s">
        <v>10</v>
      </c>
      <c r="E932" s="1" t="s">
        <v>8</v>
      </c>
      <c r="F932" s="1" t="s">
        <v>11</v>
      </c>
      <c r="G932" s="1" t="s">
        <v>8</v>
      </c>
      <c r="H932" s="1" t="s">
        <v>9</v>
      </c>
      <c r="I932" s="1">
        <f t="shared" si="28"/>
        <v>1</v>
      </c>
      <c r="J932" s="1">
        <f t="shared" si="27"/>
        <v>0</v>
      </c>
      <c r="K932" s="1">
        <f>COUNTIF(B932,"MINDDS")</f>
        <v>0</v>
      </c>
    </row>
    <row r="933" spans="1:13" s="1" customFormat="1" x14ac:dyDescent="0.2">
      <c r="A933" s="1" t="s">
        <v>1597</v>
      </c>
      <c r="D933" s="1" t="s">
        <v>10</v>
      </c>
      <c r="E933" s="1" t="s">
        <v>8</v>
      </c>
      <c r="F933" s="1" t="s">
        <v>44</v>
      </c>
      <c r="G933" s="1" t="s">
        <v>8</v>
      </c>
      <c r="H933" s="1" t="s">
        <v>9</v>
      </c>
      <c r="I933" s="1">
        <f t="shared" si="28"/>
        <v>1</v>
      </c>
      <c r="J933" s="1">
        <f t="shared" si="27"/>
        <v>0</v>
      </c>
      <c r="K933" s="1">
        <f>COUNTIF(B933,"MINDDS")</f>
        <v>0</v>
      </c>
    </row>
    <row r="934" spans="1:13" s="1" customFormat="1" x14ac:dyDescent="0.2">
      <c r="A934" s="1" t="s">
        <v>1606</v>
      </c>
      <c r="D934" s="1" t="s">
        <v>10</v>
      </c>
      <c r="E934" s="1" t="s">
        <v>3</v>
      </c>
      <c r="F934" s="1" t="s">
        <v>11</v>
      </c>
      <c r="G934" s="1" t="s">
        <v>8</v>
      </c>
      <c r="H934" s="1" t="s">
        <v>9</v>
      </c>
      <c r="I934" s="1">
        <f t="shared" si="28"/>
        <v>1</v>
      </c>
      <c r="J934" s="1">
        <f t="shared" si="27"/>
        <v>0</v>
      </c>
      <c r="K934" s="1">
        <f>COUNTIF(B934,"MINDDS")</f>
        <v>0</v>
      </c>
    </row>
    <row r="935" spans="1:13" s="1" customFormat="1" x14ac:dyDescent="0.2">
      <c r="A935" s="1" t="s">
        <v>1609</v>
      </c>
      <c r="D935" s="1" t="s">
        <v>5</v>
      </c>
      <c r="E935" s="1" t="s">
        <v>8</v>
      </c>
      <c r="F935" s="1" t="s">
        <v>44</v>
      </c>
      <c r="G935" s="1" t="s">
        <v>8</v>
      </c>
      <c r="H935" s="1" t="s">
        <v>9</v>
      </c>
      <c r="I935" s="1">
        <f t="shared" si="28"/>
        <v>1</v>
      </c>
      <c r="J935" s="1">
        <f t="shared" si="27"/>
        <v>0</v>
      </c>
      <c r="K935" s="1">
        <f>COUNTIF(B935,"MINDDS")</f>
        <v>0</v>
      </c>
    </row>
    <row r="936" spans="1:13" s="1" customFormat="1" x14ac:dyDescent="0.2">
      <c r="A936" s="1" t="s">
        <v>1610</v>
      </c>
      <c r="D936" s="1" t="s">
        <v>10</v>
      </c>
      <c r="E936" s="1" t="s">
        <v>8</v>
      </c>
      <c r="F936" s="1" t="s">
        <v>11</v>
      </c>
      <c r="G936" s="1" t="s">
        <v>8</v>
      </c>
      <c r="H936" s="1" t="s">
        <v>9</v>
      </c>
      <c r="I936" s="1">
        <f t="shared" si="28"/>
        <v>1</v>
      </c>
      <c r="J936" s="1">
        <f t="shared" si="27"/>
        <v>0</v>
      </c>
      <c r="K936" s="1">
        <f>COUNTIF(B936,"MINDDS")</f>
        <v>0</v>
      </c>
    </row>
    <row r="937" spans="1:13" s="1" customFormat="1" x14ac:dyDescent="0.2">
      <c r="A937" s="1" t="s">
        <v>1614</v>
      </c>
      <c r="D937" s="1" t="s">
        <v>10</v>
      </c>
      <c r="E937" s="1" t="s">
        <v>8</v>
      </c>
      <c r="F937" s="1" t="s">
        <v>11</v>
      </c>
      <c r="G937" s="1" t="s">
        <v>8</v>
      </c>
      <c r="H937" s="1" t="s">
        <v>9</v>
      </c>
      <c r="I937" s="1">
        <f t="shared" si="28"/>
        <v>1</v>
      </c>
      <c r="J937" s="1">
        <f t="shared" si="27"/>
        <v>0</v>
      </c>
      <c r="K937" s="1">
        <f>COUNTIF(B937,"MINDDS")</f>
        <v>0</v>
      </c>
    </row>
    <row r="938" spans="1:13" s="1" customFormat="1" x14ac:dyDescent="0.2">
      <c r="A938" s="1" t="s">
        <v>1617</v>
      </c>
      <c r="D938" s="1" t="s">
        <v>5</v>
      </c>
      <c r="E938" s="1" t="s">
        <v>8</v>
      </c>
      <c r="F938" s="1" t="s">
        <v>11</v>
      </c>
      <c r="G938" s="1" t="s">
        <v>8</v>
      </c>
      <c r="H938" s="1" t="s">
        <v>9</v>
      </c>
      <c r="I938" s="1">
        <f t="shared" si="28"/>
        <v>1</v>
      </c>
      <c r="J938" s="1">
        <f t="shared" si="27"/>
        <v>0</v>
      </c>
      <c r="K938" s="1">
        <f>COUNTIF(B938,"MINDDS")</f>
        <v>0</v>
      </c>
    </row>
    <row r="939" spans="1:13" s="1" customFormat="1" x14ac:dyDescent="0.2">
      <c r="A939" s="1" t="s">
        <v>1619</v>
      </c>
      <c r="D939" s="1" t="s">
        <v>10</v>
      </c>
      <c r="E939" s="1" t="s">
        <v>8</v>
      </c>
      <c r="F939" s="1" t="s">
        <v>11</v>
      </c>
      <c r="G939" s="1" t="s">
        <v>8</v>
      </c>
      <c r="H939" s="1" t="s">
        <v>9</v>
      </c>
      <c r="I939" s="1">
        <f t="shared" si="28"/>
        <v>1</v>
      </c>
      <c r="J939" s="1">
        <f t="shared" si="27"/>
        <v>0</v>
      </c>
      <c r="K939" s="1">
        <f>COUNTIF(B939,"MINDDS")</f>
        <v>0</v>
      </c>
    </row>
    <row r="940" spans="1:13" s="1" customFormat="1" x14ac:dyDescent="0.2">
      <c r="A940" s="1" t="s">
        <v>1621</v>
      </c>
      <c r="D940" s="1" t="s">
        <v>10</v>
      </c>
      <c r="E940" s="1" t="s">
        <v>8</v>
      </c>
      <c r="F940" s="1" t="s">
        <v>11</v>
      </c>
      <c r="G940" s="1" t="s">
        <v>8</v>
      </c>
      <c r="H940" s="1" t="s">
        <v>9</v>
      </c>
      <c r="I940" s="1">
        <f t="shared" si="28"/>
        <v>1</v>
      </c>
      <c r="J940" s="1">
        <f t="shared" ref="J940:J970" si="29">COUNTIF(H940,"Patient declined study participation")+COUNTIF(H940,"Patient declined study discussion")</f>
        <v>0</v>
      </c>
      <c r="K940" s="1">
        <f>COUNTIF(B940,"MINDDS")</f>
        <v>0</v>
      </c>
    </row>
    <row r="941" spans="1:13" s="1" customFormat="1" x14ac:dyDescent="0.2">
      <c r="A941" s="1" t="s">
        <v>1622</v>
      </c>
      <c r="D941" s="1" t="s">
        <v>10</v>
      </c>
      <c r="E941" s="1" t="s">
        <v>8</v>
      </c>
      <c r="F941" s="1" t="s">
        <v>11</v>
      </c>
      <c r="G941" s="1" t="s">
        <v>8</v>
      </c>
      <c r="H941" s="1" t="s">
        <v>9</v>
      </c>
      <c r="I941" s="1">
        <f t="shared" si="28"/>
        <v>1</v>
      </c>
      <c r="J941" s="1">
        <f t="shared" si="29"/>
        <v>0</v>
      </c>
      <c r="K941" s="1">
        <f>COUNTIF(B941,"MINDDS")</f>
        <v>0</v>
      </c>
    </row>
    <row r="942" spans="1:13" s="1" customFormat="1" x14ac:dyDescent="0.2">
      <c r="A942" s="1" t="s">
        <v>1623</v>
      </c>
      <c r="D942" s="1" t="s">
        <v>5</v>
      </c>
      <c r="E942" s="1" t="s">
        <v>8</v>
      </c>
      <c r="F942" s="1" t="s">
        <v>11</v>
      </c>
      <c r="G942" s="1" t="s">
        <v>8</v>
      </c>
      <c r="H942" s="1" t="s">
        <v>9</v>
      </c>
      <c r="I942" s="1">
        <f t="shared" si="28"/>
        <v>1</v>
      </c>
      <c r="J942" s="1">
        <f t="shared" si="29"/>
        <v>0</v>
      </c>
      <c r="K942" s="1">
        <f>COUNTIF(B942,"MINDDS")</f>
        <v>0</v>
      </c>
    </row>
    <row r="943" spans="1:13" s="1" customFormat="1" x14ac:dyDescent="0.2">
      <c r="A943" s="1" t="s">
        <v>1624</v>
      </c>
      <c r="D943" s="1" t="s">
        <v>10</v>
      </c>
      <c r="E943" s="1" t="s">
        <v>8</v>
      </c>
      <c r="F943" s="1" t="s">
        <v>11</v>
      </c>
      <c r="G943" s="1" t="s">
        <v>8</v>
      </c>
      <c r="H943" s="1" t="s">
        <v>9</v>
      </c>
      <c r="I943" s="1">
        <f t="shared" si="28"/>
        <v>1</v>
      </c>
      <c r="J943" s="1">
        <f t="shared" si="29"/>
        <v>0</v>
      </c>
      <c r="K943" s="1">
        <f>COUNTIF(B943,"MINDDS")</f>
        <v>0</v>
      </c>
      <c r="M943" s="2"/>
    </row>
    <row r="944" spans="1:13" s="1" customFormat="1" x14ac:dyDescent="0.2">
      <c r="A944" s="1" t="s">
        <v>1625</v>
      </c>
      <c r="D944" s="1" t="s">
        <v>10</v>
      </c>
      <c r="E944" s="1" t="s">
        <v>8</v>
      </c>
      <c r="F944" s="1" t="s">
        <v>11</v>
      </c>
      <c r="G944" s="1" t="s">
        <v>8</v>
      </c>
      <c r="H944" s="1" t="s">
        <v>9</v>
      </c>
      <c r="I944" s="1">
        <f t="shared" si="28"/>
        <v>1</v>
      </c>
      <c r="J944" s="1">
        <f t="shared" si="29"/>
        <v>0</v>
      </c>
      <c r="K944" s="1">
        <f>COUNTIF(B944,"MINDDS")</f>
        <v>0</v>
      </c>
    </row>
    <row r="945" spans="1:13" s="1" customFormat="1" x14ac:dyDescent="0.2">
      <c r="A945" s="1" t="s">
        <v>1628</v>
      </c>
      <c r="D945" s="1" t="s">
        <v>10</v>
      </c>
      <c r="E945" s="1" t="s">
        <v>8</v>
      </c>
      <c r="F945" s="1" t="s">
        <v>11</v>
      </c>
      <c r="G945" s="1" t="s">
        <v>8</v>
      </c>
      <c r="H945" s="1" t="s">
        <v>9</v>
      </c>
      <c r="I945" s="1">
        <f t="shared" si="28"/>
        <v>1</v>
      </c>
      <c r="J945" s="1">
        <f t="shared" si="29"/>
        <v>0</v>
      </c>
      <c r="K945" s="1">
        <f>COUNTIF(B945,"MINDDS")</f>
        <v>0</v>
      </c>
      <c r="M945" s="2"/>
    </row>
    <row r="946" spans="1:13" s="1" customFormat="1" x14ac:dyDescent="0.2">
      <c r="A946" s="1" t="s">
        <v>1633</v>
      </c>
      <c r="D946" s="1" t="s">
        <v>10</v>
      </c>
      <c r="E946" s="1" t="s">
        <v>8</v>
      </c>
      <c r="F946" s="1" t="s">
        <v>11</v>
      </c>
      <c r="G946" s="1" t="s">
        <v>8</v>
      </c>
      <c r="H946" s="1" t="s">
        <v>9</v>
      </c>
      <c r="I946" s="1">
        <f t="shared" si="28"/>
        <v>1</v>
      </c>
      <c r="J946" s="1">
        <f t="shared" si="29"/>
        <v>0</v>
      </c>
      <c r="K946" s="1">
        <f>COUNTIF(B946,"MINDDS")</f>
        <v>0</v>
      </c>
    </row>
    <row r="947" spans="1:13" s="1" customFormat="1" x14ac:dyDescent="0.2">
      <c r="A947" s="1" t="s">
        <v>1635</v>
      </c>
      <c r="D947" s="1" t="s">
        <v>5</v>
      </c>
      <c r="E947" s="1" t="s">
        <v>620</v>
      </c>
      <c r="F947" s="1" t="s">
        <v>11</v>
      </c>
      <c r="G947" s="1" t="s">
        <v>8</v>
      </c>
      <c r="H947" s="1" t="s">
        <v>9</v>
      </c>
      <c r="I947" s="1">
        <f t="shared" si="28"/>
        <v>1</v>
      </c>
      <c r="J947" s="1">
        <f t="shared" si="29"/>
        <v>0</v>
      </c>
      <c r="K947" s="1">
        <f>COUNTIF(B947,"MINDDS")</f>
        <v>0</v>
      </c>
    </row>
    <row r="948" spans="1:13" s="1" customFormat="1" x14ac:dyDescent="0.2">
      <c r="A948" s="1" t="s">
        <v>1636</v>
      </c>
      <c r="D948" s="1" t="s">
        <v>10</v>
      </c>
      <c r="E948" s="1" t="s">
        <v>8</v>
      </c>
      <c r="F948" s="1" t="s">
        <v>11</v>
      </c>
      <c r="G948" s="1" t="s">
        <v>8</v>
      </c>
      <c r="H948" s="1" t="s">
        <v>9</v>
      </c>
      <c r="I948" s="1">
        <f t="shared" si="28"/>
        <v>1</v>
      </c>
      <c r="J948" s="1">
        <f t="shared" si="29"/>
        <v>0</v>
      </c>
      <c r="K948" s="1">
        <f>COUNTIF(B948,"MINDDS")</f>
        <v>0</v>
      </c>
    </row>
    <row r="949" spans="1:13" s="1" customFormat="1" x14ac:dyDescent="0.2">
      <c r="A949" s="1" t="s">
        <v>1637</v>
      </c>
      <c r="D949" s="1" t="s">
        <v>10</v>
      </c>
      <c r="E949" s="1" t="s">
        <v>8</v>
      </c>
      <c r="F949" s="1" t="s">
        <v>11</v>
      </c>
      <c r="G949" s="1" t="s">
        <v>8</v>
      </c>
      <c r="H949" s="1" t="s">
        <v>9</v>
      </c>
      <c r="I949" s="1">
        <f t="shared" si="28"/>
        <v>1</v>
      </c>
      <c r="J949" s="1">
        <f t="shared" si="29"/>
        <v>0</v>
      </c>
      <c r="K949" s="1">
        <f>COUNTIF(B949,"MINDDS")</f>
        <v>0</v>
      </c>
    </row>
    <row r="950" spans="1:13" s="1" customFormat="1" x14ac:dyDescent="0.2">
      <c r="A950" s="1" t="s">
        <v>1646</v>
      </c>
      <c r="D950" s="1" t="s">
        <v>10</v>
      </c>
      <c r="E950" s="1" t="s">
        <v>8</v>
      </c>
      <c r="F950" s="1" t="s">
        <v>11</v>
      </c>
      <c r="G950" s="1" t="s">
        <v>8</v>
      </c>
      <c r="H950" s="1" t="s">
        <v>9</v>
      </c>
      <c r="I950" s="1">
        <f t="shared" si="28"/>
        <v>1</v>
      </c>
      <c r="J950" s="1">
        <f t="shared" si="29"/>
        <v>0</v>
      </c>
      <c r="K950" s="1">
        <f>COUNTIF(B950,"MINDDS")</f>
        <v>0</v>
      </c>
    </row>
    <row r="951" spans="1:13" s="1" customFormat="1" x14ac:dyDescent="0.2">
      <c r="A951" s="1" t="s">
        <v>1649</v>
      </c>
      <c r="D951" s="1" t="s">
        <v>10</v>
      </c>
      <c r="E951" s="1" t="s">
        <v>8</v>
      </c>
      <c r="F951" s="1" t="s">
        <v>11</v>
      </c>
      <c r="G951" s="1" t="s">
        <v>8</v>
      </c>
      <c r="H951" s="1" t="s">
        <v>9</v>
      </c>
      <c r="I951" s="1">
        <f t="shared" si="28"/>
        <v>1</v>
      </c>
      <c r="J951" s="1">
        <f t="shared" si="29"/>
        <v>0</v>
      </c>
      <c r="K951" s="1">
        <f>COUNTIF(B951,"MINDDS")</f>
        <v>0</v>
      </c>
    </row>
    <row r="952" spans="1:13" s="1" customFormat="1" x14ac:dyDescent="0.2">
      <c r="A952" s="1" t="s">
        <v>1652</v>
      </c>
      <c r="D952" s="1" t="s">
        <v>10</v>
      </c>
      <c r="E952" s="1" t="s">
        <v>8</v>
      </c>
      <c r="F952" s="1" t="s">
        <v>11</v>
      </c>
      <c r="G952" s="1" t="s">
        <v>8</v>
      </c>
      <c r="H952" s="1" t="s">
        <v>9</v>
      </c>
      <c r="I952" s="1">
        <f t="shared" si="28"/>
        <v>1</v>
      </c>
      <c r="J952" s="1">
        <f t="shared" si="29"/>
        <v>0</v>
      </c>
      <c r="K952" s="1">
        <f>COUNTIF(B952,"MINDDS")</f>
        <v>0</v>
      </c>
    </row>
    <row r="953" spans="1:13" s="1" customFormat="1" x14ac:dyDescent="0.2">
      <c r="A953" s="1" t="s">
        <v>1653</v>
      </c>
      <c r="D953" s="1" t="s">
        <v>10</v>
      </c>
      <c r="E953" s="1" t="s">
        <v>8</v>
      </c>
      <c r="F953" s="1" t="s">
        <v>26</v>
      </c>
      <c r="G953" s="1" t="s">
        <v>8</v>
      </c>
      <c r="H953" s="1" t="s">
        <v>9</v>
      </c>
      <c r="I953" s="1">
        <f t="shared" si="28"/>
        <v>1</v>
      </c>
      <c r="J953" s="1">
        <f t="shared" si="29"/>
        <v>0</v>
      </c>
      <c r="K953" s="1">
        <f>COUNTIF(B953,"MINDDS")</f>
        <v>0</v>
      </c>
    </row>
    <row r="954" spans="1:13" s="1" customFormat="1" x14ac:dyDescent="0.2">
      <c r="A954" s="1" t="s">
        <v>1654</v>
      </c>
      <c r="D954" s="1" t="s">
        <v>10</v>
      </c>
      <c r="E954" s="1" t="s">
        <v>8</v>
      </c>
      <c r="F954" s="1" t="s">
        <v>11</v>
      </c>
      <c r="G954" s="1" t="s">
        <v>8</v>
      </c>
      <c r="H954" s="1" t="s">
        <v>9</v>
      </c>
      <c r="I954" s="1">
        <f t="shared" si="28"/>
        <v>1</v>
      </c>
      <c r="J954" s="1">
        <f t="shared" si="29"/>
        <v>0</v>
      </c>
      <c r="K954" s="1">
        <f>COUNTIF(B954,"MINDDS")</f>
        <v>0</v>
      </c>
    </row>
    <row r="955" spans="1:13" s="1" customFormat="1" x14ac:dyDescent="0.2">
      <c r="A955" s="1" t="s">
        <v>1655</v>
      </c>
      <c r="D955" s="1" t="s">
        <v>5</v>
      </c>
      <c r="E955" s="1" t="s">
        <v>8</v>
      </c>
      <c r="F955" s="1" t="s">
        <v>11</v>
      </c>
      <c r="G955" s="1" t="s">
        <v>8</v>
      </c>
      <c r="H955" s="1" t="s">
        <v>9</v>
      </c>
      <c r="I955" s="1">
        <f t="shared" si="28"/>
        <v>1</v>
      </c>
      <c r="J955" s="1">
        <f t="shared" si="29"/>
        <v>0</v>
      </c>
      <c r="K955" s="1">
        <f>COUNTIF(B955,"MINDDS")</f>
        <v>0</v>
      </c>
      <c r="M955" s="2"/>
    </row>
    <row r="956" spans="1:13" s="1" customFormat="1" x14ac:dyDescent="0.2">
      <c r="A956" s="1" t="s">
        <v>1656</v>
      </c>
      <c r="D956" s="1" t="s">
        <v>10</v>
      </c>
      <c r="E956" s="1" t="s">
        <v>8</v>
      </c>
      <c r="F956" s="1" t="s">
        <v>1262</v>
      </c>
      <c r="G956" s="1" t="s">
        <v>8</v>
      </c>
      <c r="H956" s="1" t="s">
        <v>9</v>
      </c>
      <c r="I956" s="1">
        <f t="shared" si="28"/>
        <v>1</v>
      </c>
      <c r="J956" s="1">
        <f t="shared" si="29"/>
        <v>0</v>
      </c>
      <c r="K956" s="1">
        <f>COUNTIF(B956,"MINDDS")</f>
        <v>0</v>
      </c>
    </row>
    <row r="957" spans="1:13" s="1" customFormat="1" x14ac:dyDescent="0.2">
      <c r="A957" s="1" t="s">
        <v>1659</v>
      </c>
      <c r="D957" s="1" t="s">
        <v>10</v>
      </c>
      <c r="E957" s="1" t="s">
        <v>8</v>
      </c>
      <c r="F957" s="1" t="s">
        <v>11</v>
      </c>
      <c r="G957" s="1" t="s">
        <v>8</v>
      </c>
      <c r="H957" s="1" t="s">
        <v>9</v>
      </c>
      <c r="I957" s="1">
        <f t="shared" si="28"/>
        <v>1</v>
      </c>
      <c r="J957" s="1">
        <f t="shared" si="29"/>
        <v>0</v>
      </c>
      <c r="K957" s="1">
        <f>COUNTIF(B957,"MINDDS")</f>
        <v>0</v>
      </c>
    </row>
    <row r="958" spans="1:13" s="1" customFormat="1" x14ac:dyDescent="0.2">
      <c r="A958" s="1" t="s">
        <v>1664</v>
      </c>
      <c r="D958" s="1" t="s">
        <v>5</v>
      </c>
      <c r="E958" s="1" t="s">
        <v>8</v>
      </c>
      <c r="F958" s="1" t="s">
        <v>1262</v>
      </c>
      <c r="G958" s="1" t="s">
        <v>8</v>
      </c>
      <c r="H958" s="1" t="s">
        <v>9</v>
      </c>
      <c r="I958" s="1">
        <f t="shared" ref="I958:I963" si="30">COUNTIF(H958,"Ineligible.")+COUNTIF(H958,"Patient approached by conflicting study.")</f>
        <v>1</v>
      </c>
      <c r="J958" s="1">
        <f t="shared" si="29"/>
        <v>0</v>
      </c>
      <c r="K958" s="1">
        <f>COUNTIF(B958,"MINDDS")</f>
        <v>0</v>
      </c>
    </row>
    <row r="959" spans="1:13" s="1" customFormat="1" x14ac:dyDescent="0.2">
      <c r="A959" s="1" t="s">
        <v>1666</v>
      </c>
      <c r="D959" s="1" t="s">
        <v>10</v>
      </c>
      <c r="E959" s="1" t="s">
        <v>8</v>
      </c>
      <c r="F959" s="1" t="s">
        <v>11</v>
      </c>
      <c r="G959" s="1" t="s">
        <v>8</v>
      </c>
      <c r="H959" s="1" t="s">
        <v>9</v>
      </c>
      <c r="I959" s="1">
        <f t="shared" si="30"/>
        <v>1</v>
      </c>
      <c r="J959" s="1">
        <f t="shared" si="29"/>
        <v>0</v>
      </c>
      <c r="K959" s="1">
        <f>COUNTIF(B959,"MINDDS")</f>
        <v>0</v>
      </c>
      <c r="M959" s="2"/>
    </row>
    <row r="960" spans="1:13" s="1" customFormat="1" x14ac:dyDescent="0.2">
      <c r="A960" s="1" t="s">
        <v>1667</v>
      </c>
      <c r="D960" s="1" t="s">
        <v>10</v>
      </c>
      <c r="E960" s="1" t="s">
        <v>8</v>
      </c>
      <c r="F960" s="1" t="s">
        <v>1262</v>
      </c>
      <c r="G960" s="1" t="s">
        <v>8</v>
      </c>
      <c r="H960" s="1" t="s">
        <v>9</v>
      </c>
      <c r="I960" s="1">
        <f t="shared" si="30"/>
        <v>1</v>
      </c>
      <c r="J960" s="1">
        <f t="shared" si="29"/>
        <v>0</v>
      </c>
      <c r="K960" s="1">
        <f>COUNTIF(B960,"MINDDS")</f>
        <v>0</v>
      </c>
    </row>
    <row r="961" spans="1:13" s="1" customFormat="1" x14ac:dyDescent="0.2">
      <c r="A961" s="1" t="s">
        <v>1668</v>
      </c>
      <c r="D961" s="1" t="s">
        <v>10</v>
      </c>
      <c r="E961" s="1" t="s">
        <v>8</v>
      </c>
      <c r="F961" s="1" t="s">
        <v>11</v>
      </c>
      <c r="G961" s="1" t="s">
        <v>8</v>
      </c>
      <c r="H961" s="1" t="s">
        <v>9</v>
      </c>
      <c r="I961" s="1">
        <f t="shared" si="30"/>
        <v>1</v>
      </c>
      <c r="J961" s="1">
        <f t="shared" si="29"/>
        <v>0</v>
      </c>
      <c r="K961" s="1">
        <f>COUNTIF(B961,"MINDDS")</f>
        <v>0</v>
      </c>
    </row>
    <row r="962" spans="1:13" s="1" customFormat="1" x14ac:dyDescent="0.2">
      <c r="A962" s="1" t="s">
        <v>1669</v>
      </c>
      <c r="D962" s="1" t="s">
        <v>5</v>
      </c>
      <c r="E962" s="1" t="s">
        <v>8</v>
      </c>
      <c r="F962" s="1" t="s">
        <v>11</v>
      </c>
      <c r="G962" s="1" t="s">
        <v>8</v>
      </c>
      <c r="H962" s="1" t="s">
        <v>9</v>
      </c>
      <c r="I962" s="1">
        <f t="shared" si="30"/>
        <v>1</v>
      </c>
      <c r="J962" s="1">
        <f t="shared" si="29"/>
        <v>0</v>
      </c>
      <c r="K962" s="1">
        <f>COUNTIF(B962,"MINDDS")</f>
        <v>0</v>
      </c>
    </row>
    <row r="963" spans="1:13" s="1" customFormat="1" x14ac:dyDescent="0.2">
      <c r="A963" s="1" t="s">
        <v>1670</v>
      </c>
      <c r="D963" s="1" t="s">
        <v>5</v>
      </c>
      <c r="E963" s="1" t="s">
        <v>8</v>
      </c>
      <c r="F963" s="1" t="s">
        <v>11</v>
      </c>
      <c r="G963" s="1" t="s">
        <v>8</v>
      </c>
      <c r="H963" s="1" t="s">
        <v>9</v>
      </c>
      <c r="I963" s="1">
        <f t="shared" si="30"/>
        <v>1</v>
      </c>
      <c r="J963" s="1">
        <f t="shared" si="29"/>
        <v>0</v>
      </c>
      <c r="K963" s="1">
        <f>COUNTIF(B963,"MINDDS")</f>
        <v>0</v>
      </c>
    </row>
    <row r="964" spans="1:13" s="1" customFormat="1" x14ac:dyDescent="0.2">
      <c r="A964" s="1" t="s">
        <v>1676</v>
      </c>
      <c r="D964" s="1" t="s">
        <v>5</v>
      </c>
      <c r="E964" s="1" t="s">
        <v>8</v>
      </c>
      <c r="F964" s="1" t="s">
        <v>11</v>
      </c>
      <c r="G964" s="1" t="s">
        <v>8</v>
      </c>
      <c r="H964" s="1" t="s">
        <v>112</v>
      </c>
      <c r="I964" s="1">
        <v>1</v>
      </c>
      <c r="J964" s="1">
        <f t="shared" si="29"/>
        <v>0</v>
      </c>
      <c r="K964" s="1">
        <f>COUNTIF(B964,"MINDDS")</f>
        <v>0</v>
      </c>
    </row>
    <row r="965" spans="1:13" s="1" customFormat="1" x14ac:dyDescent="0.2">
      <c r="A965" s="1" t="s">
        <v>1679</v>
      </c>
      <c r="D965" s="1" t="s">
        <v>10</v>
      </c>
      <c r="E965" s="1" t="s">
        <v>8</v>
      </c>
      <c r="F965" s="1" t="s">
        <v>11</v>
      </c>
      <c r="G965" s="1" t="s">
        <v>8</v>
      </c>
      <c r="H965" s="1" t="s">
        <v>9</v>
      </c>
      <c r="I965" s="1">
        <f t="shared" ref="I965:I996" si="31">COUNTIF(H965,"Ineligible.")+COUNTIF(H965,"Patient approached by conflicting study.")</f>
        <v>1</v>
      </c>
      <c r="J965" s="1">
        <f t="shared" si="29"/>
        <v>0</v>
      </c>
      <c r="K965" s="1">
        <f>COUNTIF(B965,"MINDDS")</f>
        <v>0</v>
      </c>
    </row>
    <row r="966" spans="1:13" s="1" customFormat="1" x14ac:dyDescent="0.2">
      <c r="A966" s="1" t="s">
        <v>1681</v>
      </c>
      <c r="D966" s="1" t="s">
        <v>10</v>
      </c>
      <c r="E966" s="1" t="s">
        <v>8</v>
      </c>
      <c r="F966" s="1" t="s">
        <v>1262</v>
      </c>
      <c r="G966" s="1" t="s">
        <v>8</v>
      </c>
      <c r="H966" s="1" t="s">
        <v>9</v>
      </c>
      <c r="I966" s="1">
        <f t="shared" si="31"/>
        <v>1</v>
      </c>
      <c r="J966" s="1">
        <f t="shared" si="29"/>
        <v>0</v>
      </c>
      <c r="K966" s="1">
        <f>COUNTIF(B966,"MINDDS")</f>
        <v>0</v>
      </c>
    </row>
    <row r="967" spans="1:13" s="1" customFormat="1" x14ac:dyDescent="0.2">
      <c r="A967" s="1" t="s">
        <v>1682</v>
      </c>
      <c r="D967" s="1" t="s">
        <v>5</v>
      </c>
      <c r="E967" s="1" t="s">
        <v>8</v>
      </c>
      <c r="F967" s="1" t="s">
        <v>11</v>
      </c>
      <c r="G967" s="1" t="s">
        <v>8</v>
      </c>
      <c r="H967" s="1" t="s">
        <v>9</v>
      </c>
      <c r="I967" s="1">
        <f t="shared" si="31"/>
        <v>1</v>
      </c>
      <c r="J967" s="1">
        <f t="shared" si="29"/>
        <v>0</v>
      </c>
      <c r="K967" s="1">
        <f>COUNTIF(B967,"MINDDS")</f>
        <v>0</v>
      </c>
    </row>
    <row r="968" spans="1:13" s="1" customFormat="1" x14ac:dyDescent="0.2">
      <c r="A968" s="1" t="s">
        <v>1683</v>
      </c>
      <c r="D968" s="1" t="s">
        <v>10</v>
      </c>
      <c r="E968" s="1" t="s">
        <v>8</v>
      </c>
      <c r="F968" s="1" t="s">
        <v>11</v>
      </c>
      <c r="G968" s="1" t="s">
        <v>8</v>
      </c>
      <c r="H968" s="1" t="s">
        <v>9</v>
      </c>
      <c r="I968" s="1">
        <f t="shared" si="31"/>
        <v>1</v>
      </c>
      <c r="J968" s="1">
        <f t="shared" si="29"/>
        <v>0</v>
      </c>
      <c r="K968" s="1">
        <f>COUNTIF(B968,"MINDDS")</f>
        <v>0</v>
      </c>
    </row>
    <row r="969" spans="1:13" s="1" customFormat="1" x14ac:dyDescent="0.2">
      <c r="A969" s="1" t="s">
        <v>1684</v>
      </c>
      <c r="D969" s="1" t="s">
        <v>5</v>
      </c>
      <c r="E969" s="1" t="s">
        <v>8</v>
      </c>
      <c r="F969" s="1" t="s">
        <v>11</v>
      </c>
      <c r="G969" s="1" t="s">
        <v>8</v>
      </c>
      <c r="H969" s="1" t="s">
        <v>9</v>
      </c>
      <c r="I969" s="1">
        <f t="shared" si="31"/>
        <v>1</v>
      </c>
      <c r="J969" s="1">
        <f t="shared" si="29"/>
        <v>0</v>
      </c>
      <c r="K969" s="1">
        <f>COUNTIF(B969,"MINDDS")</f>
        <v>0</v>
      </c>
    </row>
    <row r="970" spans="1:13" s="1" customFormat="1" x14ac:dyDescent="0.2">
      <c r="A970" s="1" t="s">
        <v>1685</v>
      </c>
      <c r="D970" s="1" t="s">
        <v>10</v>
      </c>
      <c r="E970" s="1" t="s">
        <v>8</v>
      </c>
      <c r="F970" s="1" t="s">
        <v>11</v>
      </c>
      <c r="G970" s="1" t="s">
        <v>8</v>
      </c>
      <c r="H970" s="1" t="s">
        <v>9</v>
      </c>
      <c r="I970" s="1">
        <f t="shared" si="31"/>
        <v>1</v>
      </c>
      <c r="J970" s="1">
        <f t="shared" si="29"/>
        <v>0</v>
      </c>
      <c r="K970" s="1">
        <f>COUNTIF(B970,"MINDDS")</f>
        <v>0</v>
      </c>
      <c r="M970" s="2"/>
    </row>
    <row r="971" spans="1:13" s="1" customFormat="1" x14ac:dyDescent="0.2">
      <c r="A971" s="1" t="s">
        <v>1686</v>
      </c>
      <c r="D971" s="1" t="s">
        <v>5</v>
      </c>
      <c r="E971" s="1" t="s">
        <v>8</v>
      </c>
      <c r="F971" s="1" t="s">
        <v>11</v>
      </c>
      <c r="G971" s="1" t="s">
        <v>8</v>
      </c>
      <c r="H971" s="1" t="s">
        <v>9</v>
      </c>
      <c r="I971" s="1">
        <f t="shared" si="31"/>
        <v>1</v>
      </c>
      <c r="J971" s="1">
        <f t="shared" ref="J971:J1034" si="32">COUNTIF(H971,"Patient declined study participation")+COUNTIF(H971,"Patient declined study discussion")</f>
        <v>0</v>
      </c>
      <c r="K971" s="1">
        <f>COUNTIF(B971,"MINDDS")</f>
        <v>0</v>
      </c>
    </row>
    <row r="972" spans="1:13" s="1" customFormat="1" x14ac:dyDescent="0.2">
      <c r="A972" s="1" t="s">
        <v>1687</v>
      </c>
      <c r="D972" s="1" t="s">
        <v>10</v>
      </c>
      <c r="E972" s="1" t="s">
        <v>8</v>
      </c>
      <c r="F972" s="1" t="s">
        <v>11</v>
      </c>
      <c r="G972" s="1" t="s">
        <v>8</v>
      </c>
      <c r="H972" s="1" t="s">
        <v>9</v>
      </c>
      <c r="I972" s="1">
        <f t="shared" si="31"/>
        <v>1</v>
      </c>
      <c r="J972" s="1">
        <f t="shared" si="32"/>
        <v>0</v>
      </c>
      <c r="K972" s="1">
        <f>COUNTIF(B972,"MINDDS")</f>
        <v>0</v>
      </c>
      <c r="M972" s="2"/>
    </row>
    <row r="973" spans="1:13" s="1" customFormat="1" x14ac:dyDescent="0.2">
      <c r="A973" s="1" t="s">
        <v>1694</v>
      </c>
      <c r="D973" s="1" t="s">
        <v>10</v>
      </c>
      <c r="E973" s="1" t="s">
        <v>8</v>
      </c>
      <c r="F973" s="1" t="s">
        <v>11</v>
      </c>
      <c r="G973" s="1" t="s">
        <v>8</v>
      </c>
      <c r="H973" s="1" t="s">
        <v>9</v>
      </c>
      <c r="I973" s="1">
        <f t="shared" si="31"/>
        <v>1</v>
      </c>
      <c r="J973" s="1">
        <f t="shared" si="32"/>
        <v>0</v>
      </c>
      <c r="K973" s="1">
        <f>COUNTIF(B973,"MINDDS")</f>
        <v>0</v>
      </c>
    </row>
    <row r="974" spans="1:13" s="1" customFormat="1" x14ac:dyDescent="0.2">
      <c r="A974" s="1" t="s">
        <v>1698</v>
      </c>
      <c r="D974" s="1" t="s">
        <v>10</v>
      </c>
      <c r="E974" s="1" t="s">
        <v>8</v>
      </c>
      <c r="F974" s="1" t="s">
        <v>11</v>
      </c>
      <c r="G974" s="1" t="s">
        <v>8</v>
      </c>
      <c r="H974" s="1" t="s">
        <v>9</v>
      </c>
      <c r="I974" s="1">
        <f t="shared" si="31"/>
        <v>1</v>
      </c>
      <c r="J974" s="1">
        <f t="shared" si="32"/>
        <v>0</v>
      </c>
      <c r="K974" s="1">
        <f>COUNTIF(B974,"MINDDS")</f>
        <v>0</v>
      </c>
      <c r="M974" s="2"/>
    </row>
    <row r="975" spans="1:13" s="1" customFormat="1" x14ac:dyDescent="0.2">
      <c r="A975" s="1" t="s">
        <v>1699</v>
      </c>
      <c r="D975" s="1" t="s">
        <v>10</v>
      </c>
      <c r="E975" s="1" t="s">
        <v>8</v>
      </c>
      <c r="F975" s="1" t="s">
        <v>44</v>
      </c>
      <c r="G975" s="1" t="s">
        <v>8</v>
      </c>
      <c r="H975" s="1" t="s">
        <v>9</v>
      </c>
      <c r="I975" s="1">
        <f t="shared" si="31"/>
        <v>1</v>
      </c>
      <c r="J975" s="1">
        <f t="shared" si="32"/>
        <v>0</v>
      </c>
      <c r="K975" s="1">
        <f>COUNTIF(B975,"MINDDS")</f>
        <v>0</v>
      </c>
    </row>
    <row r="976" spans="1:13" s="1" customFormat="1" x14ac:dyDescent="0.2">
      <c r="A976" s="1" t="s">
        <v>1702</v>
      </c>
      <c r="D976" s="1" t="s">
        <v>5</v>
      </c>
      <c r="E976" s="1" t="s">
        <v>8</v>
      </c>
      <c r="F976" s="1" t="s">
        <v>11</v>
      </c>
      <c r="G976" s="1" t="s">
        <v>8</v>
      </c>
      <c r="H976" s="1" t="s">
        <v>9</v>
      </c>
      <c r="I976" s="1">
        <f t="shared" si="31"/>
        <v>1</v>
      </c>
      <c r="J976" s="1">
        <f t="shared" si="32"/>
        <v>0</v>
      </c>
      <c r="K976" s="1">
        <f>COUNTIF(B976,"MINDDS")</f>
        <v>0</v>
      </c>
    </row>
    <row r="977" spans="1:13" s="1" customFormat="1" x14ac:dyDescent="0.2">
      <c r="A977" s="1" t="s">
        <v>1703</v>
      </c>
      <c r="D977" s="1" t="s">
        <v>10</v>
      </c>
      <c r="E977" s="1" t="s">
        <v>8</v>
      </c>
      <c r="F977" s="1" t="s">
        <v>11</v>
      </c>
      <c r="G977" s="1" t="s">
        <v>8</v>
      </c>
      <c r="H977" s="1" t="s">
        <v>9</v>
      </c>
      <c r="I977" s="1">
        <f t="shared" si="31"/>
        <v>1</v>
      </c>
      <c r="J977" s="1">
        <f t="shared" si="32"/>
        <v>0</v>
      </c>
      <c r="K977" s="1">
        <f>COUNTIF(B977,"MINDDS")</f>
        <v>0</v>
      </c>
    </row>
    <row r="978" spans="1:13" s="1" customFormat="1" x14ac:dyDescent="0.2">
      <c r="A978" s="1" t="s">
        <v>1705</v>
      </c>
      <c r="D978" s="1" t="s">
        <v>10</v>
      </c>
      <c r="E978" s="1" t="s">
        <v>8</v>
      </c>
      <c r="F978" s="1" t="s">
        <v>11</v>
      </c>
      <c r="G978" s="1" t="s">
        <v>8</v>
      </c>
      <c r="H978" s="1" t="s">
        <v>9</v>
      </c>
      <c r="I978" s="1">
        <f t="shared" si="31"/>
        <v>1</v>
      </c>
      <c r="J978" s="1">
        <f t="shared" si="32"/>
        <v>0</v>
      </c>
      <c r="K978" s="1">
        <f>COUNTIF(B978,"MINDDS")</f>
        <v>0</v>
      </c>
      <c r="M978" s="2"/>
    </row>
    <row r="979" spans="1:13" s="1" customFormat="1" x14ac:dyDescent="0.2">
      <c r="A979" s="1" t="s">
        <v>1706</v>
      </c>
      <c r="D979" s="1" t="s">
        <v>5</v>
      </c>
      <c r="E979" s="1" t="s">
        <v>620</v>
      </c>
      <c r="F979" s="1" t="s">
        <v>11</v>
      </c>
      <c r="G979" s="1" t="s">
        <v>8</v>
      </c>
      <c r="H979" s="1" t="s">
        <v>9</v>
      </c>
      <c r="I979" s="1">
        <f t="shared" si="31"/>
        <v>1</v>
      </c>
      <c r="J979" s="1">
        <f t="shared" si="32"/>
        <v>0</v>
      </c>
      <c r="K979" s="1">
        <f>COUNTIF(B979,"MINDDS")</f>
        <v>0</v>
      </c>
    </row>
    <row r="980" spans="1:13" s="1" customFormat="1" x14ac:dyDescent="0.2">
      <c r="A980" s="1" t="s">
        <v>1707</v>
      </c>
      <c r="D980" s="1" t="s">
        <v>10</v>
      </c>
      <c r="E980" s="1" t="s">
        <v>8</v>
      </c>
      <c r="F980" s="1" t="s">
        <v>11</v>
      </c>
      <c r="G980" s="1" t="s">
        <v>8</v>
      </c>
      <c r="H980" s="1" t="s">
        <v>9</v>
      </c>
      <c r="I980" s="1">
        <f t="shared" si="31"/>
        <v>1</v>
      </c>
      <c r="J980" s="1">
        <f t="shared" si="32"/>
        <v>0</v>
      </c>
      <c r="K980" s="1">
        <f>COUNTIF(B980,"MINDDS")</f>
        <v>0</v>
      </c>
    </row>
    <row r="981" spans="1:13" s="1" customFormat="1" x14ac:dyDescent="0.2">
      <c r="A981" s="1" t="s">
        <v>1708</v>
      </c>
      <c r="D981" s="1" t="s">
        <v>10</v>
      </c>
      <c r="E981" s="1" t="s">
        <v>8</v>
      </c>
      <c r="F981" s="1" t="s">
        <v>11</v>
      </c>
      <c r="G981" s="1" t="s">
        <v>8</v>
      </c>
      <c r="H981" s="1" t="s">
        <v>9</v>
      </c>
      <c r="I981" s="1">
        <f t="shared" si="31"/>
        <v>1</v>
      </c>
      <c r="J981" s="1">
        <f t="shared" si="32"/>
        <v>0</v>
      </c>
      <c r="K981" s="1">
        <f>COUNTIF(B981,"MINDDS")</f>
        <v>0</v>
      </c>
    </row>
    <row r="982" spans="1:13" s="1" customFormat="1" x14ac:dyDescent="0.2">
      <c r="A982" s="1" t="s">
        <v>1711</v>
      </c>
      <c r="D982" s="1" t="s">
        <v>10</v>
      </c>
      <c r="E982" s="1" t="s">
        <v>8</v>
      </c>
      <c r="F982" s="1" t="s">
        <v>11</v>
      </c>
      <c r="G982" s="1" t="s">
        <v>8</v>
      </c>
      <c r="H982" s="1" t="s">
        <v>9</v>
      </c>
      <c r="I982" s="1">
        <f t="shared" si="31"/>
        <v>1</v>
      </c>
      <c r="J982" s="1">
        <f t="shared" si="32"/>
        <v>0</v>
      </c>
      <c r="K982" s="1">
        <f>COUNTIF(B982,"MINDDS")</f>
        <v>0</v>
      </c>
    </row>
    <row r="983" spans="1:13" s="1" customFormat="1" x14ac:dyDescent="0.2">
      <c r="A983" s="1" t="s">
        <v>1712</v>
      </c>
      <c r="D983" s="1" t="s">
        <v>10</v>
      </c>
      <c r="E983" s="1" t="s">
        <v>8</v>
      </c>
      <c r="F983" s="1" t="s">
        <v>26</v>
      </c>
      <c r="G983" s="1" t="s">
        <v>8</v>
      </c>
      <c r="H983" s="1" t="s">
        <v>9</v>
      </c>
      <c r="I983" s="1">
        <f t="shared" si="31"/>
        <v>1</v>
      </c>
      <c r="J983" s="1">
        <f t="shared" si="32"/>
        <v>0</v>
      </c>
      <c r="K983" s="1">
        <f>COUNTIF(B983,"MINDDS")</f>
        <v>0</v>
      </c>
    </row>
    <row r="984" spans="1:13" s="1" customFormat="1" x14ac:dyDescent="0.2">
      <c r="A984" s="1" t="s">
        <v>1717</v>
      </c>
      <c r="D984" s="1" t="s">
        <v>5</v>
      </c>
      <c r="E984" s="1" t="s">
        <v>8</v>
      </c>
      <c r="F984" s="1" t="s">
        <v>44</v>
      </c>
      <c r="G984" s="1" t="s">
        <v>8</v>
      </c>
      <c r="H984" s="1" t="s">
        <v>9</v>
      </c>
      <c r="I984" s="1">
        <f t="shared" si="31"/>
        <v>1</v>
      </c>
      <c r="J984" s="1">
        <f t="shared" si="32"/>
        <v>0</v>
      </c>
      <c r="K984" s="1">
        <f>COUNTIF(B984,"MINDDS")</f>
        <v>0</v>
      </c>
    </row>
    <row r="985" spans="1:13" s="1" customFormat="1" x14ac:dyDescent="0.2">
      <c r="A985" s="1" t="s">
        <v>1721</v>
      </c>
      <c r="D985" s="1" t="s">
        <v>5</v>
      </c>
      <c r="E985" s="1" t="s">
        <v>8</v>
      </c>
      <c r="F985" s="1" t="s">
        <v>11</v>
      </c>
      <c r="G985" s="1" t="s">
        <v>8</v>
      </c>
      <c r="H985" s="1" t="s">
        <v>9</v>
      </c>
      <c r="I985" s="1">
        <f t="shared" si="31"/>
        <v>1</v>
      </c>
      <c r="J985" s="1">
        <f t="shared" si="32"/>
        <v>0</v>
      </c>
      <c r="K985" s="1">
        <f>COUNTIF(B985,"MINDDS")</f>
        <v>0</v>
      </c>
    </row>
    <row r="986" spans="1:13" s="1" customFormat="1" x14ac:dyDescent="0.2">
      <c r="A986" s="1" t="s">
        <v>1722</v>
      </c>
      <c r="D986" s="1" t="s">
        <v>5</v>
      </c>
      <c r="E986" s="1" t="s">
        <v>3</v>
      </c>
      <c r="F986" s="1" t="s">
        <v>1226</v>
      </c>
      <c r="G986" s="1" t="s">
        <v>8</v>
      </c>
      <c r="H986" s="1" t="s">
        <v>9</v>
      </c>
      <c r="I986" s="1">
        <f t="shared" si="31"/>
        <v>1</v>
      </c>
      <c r="J986" s="1">
        <f t="shared" si="32"/>
        <v>0</v>
      </c>
      <c r="K986" s="1">
        <f>COUNTIF(B986,"MINDDS")</f>
        <v>0</v>
      </c>
    </row>
    <row r="987" spans="1:13" s="1" customFormat="1" x14ac:dyDescent="0.2">
      <c r="A987" s="1" t="s">
        <v>1723</v>
      </c>
      <c r="D987" s="1" t="s">
        <v>10</v>
      </c>
      <c r="E987" s="1" t="s">
        <v>8</v>
      </c>
      <c r="F987" s="1" t="s">
        <v>11</v>
      </c>
      <c r="G987" s="1" t="s">
        <v>8</v>
      </c>
      <c r="H987" s="1" t="s">
        <v>9</v>
      </c>
      <c r="I987" s="1">
        <f t="shared" si="31"/>
        <v>1</v>
      </c>
      <c r="J987" s="1">
        <f t="shared" si="32"/>
        <v>0</v>
      </c>
      <c r="K987" s="1">
        <f>COUNTIF(B987,"MINDDS")</f>
        <v>0</v>
      </c>
    </row>
    <row r="988" spans="1:13" s="1" customFormat="1" x14ac:dyDescent="0.2">
      <c r="A988" s="1" t="s">
        <v>1728</v>
      </c>
      <c r="D988" s="1" t="s">
        <v>10</v>
      </c>
      <c r="E988" s="1" t="s">
        <v>8</v>
      </c>
      <c r="F988" s="1" t="s">
        <v>1226</v>
      </c>
      <c r="G988" s="1" t="s">
        <v>8</v>
      </c>
      <c r="H988" s="1" t="s">
        <v>9</v>
      </c>
      <c r="I988" s="1">
        <f t="shared" si="31"/>
        <v>1</v>
      </c>
      <c r="J988" s="1">
        <f t="shared" si="32"/>
        <v>0</v>
      </c>
      <c r="K988" s="1">
        <f>COUNTIF(B988,"MINDDS")</f>
        <v>0</v>
      </c>
    </row>
    <row r="989" spans="1:13" s="1" customFormat="1" x14ac:dyDescent="0.2">
      <c r="A989" s="1" t="s">
        <v>1729</v>
      </c>
      <c r="D989" s="1" t="s">
        <v>5</v>
      </c>
      <c r="E989" s="1" t="s">
        <v>3</v>
      </c>
      <c r="F989" s="1" t="s">
        <v>11</v>
      </c>
      <c r="G989" s="1" t="s">
        <v>8</v>
      </c>
      <c r="H989" s="1" t="s">
        <v>9</v>
      </c>
      <c r="I989" s="1">
        <f t="shared" si="31"/>
        <v>1</v>
      </c>
      <c r="J989" s="1">
        <f t="shared" si="32"/>
        <v>0</v>
      </c>
      <c r="K989" s="1">
        <f>COUNTIF(B989,"MINDDS")</f>
        <v>0</v>
      </c>
    </row>
    <row r="990" spans="1:13" s="1" customFormat="1" ht="15.75" customHeight="1" x14ac:dyDescent="0.2">
      <c r="A990" s="1" t="s">
        <v>1730</v>
      </c>
      <c r="D990" s="1" t="s">
        <v>5</v>
      </c>
      <c r="E990" s="1" t="s">
        <v>8</v>
      </c>
      <c r="F990" s="1" t="s">
        <v>11</v>
      </c>
      <c r="G990" s="1" t="s">
        <v>8</v>
      </c>
      <c r="H990" s="1" t="s">
        <v>9</v>
      </c>
      <c r="I990" s="1">
        <f t="shared" si="31"/>
        <v>1</v>
      </c>
      <c r="J990" s="1">
        <f t="shared" si="32"/>
        <v>0</v>
      </c>
      <c r="K990" s="1">
        <f>COUNTIF(B990,"MINDDS")</f>
        <v>0</v>
      </c>
    </row>
    <row r="991" spans="1:13" s="1" customFormat="1" x14ac:dyDescent="0.2">
      <c r="A991" s="1" t="s">
        <v>1732</v>
      </c>
      <c r="D991" s="1" t="s">
        <v>5</v>
      </c>
      <c r="E991" s="1" t="s">
        <v>8</v>
      </c>
      <c r="F991" s="1" t="s">
        <v>11</v>
      </c>
      <c r="G991" s="1" t="s">
        <v>8</v>
      </c>
      <c r="H991" s="1" t="s">
        <v>9</v>
      </c>
      <c r="I991" s="1">
        <f t="shared" si="31"/>
        <v>1</v>
      </c>
      <c r="J991" s="1">
        <f t="shared" si="32"/>
        <v>0</v>
      </c>
      <c r="K991" s="1">
        <f>COUNTIF(B991,"MINDDS")</f>
        <v>0</v>
      </c>
    </row>
    <row r="992" spans="1:13" s="1" customFormat="1" x14ac:dyDescent="0.2">
      <c r="A992" s="1" t="s">
        <v>1742</v>
      </c>
      <c r="D992" s="1" t="s">
        <v>10</v>
      </c>
      <c r="E992" s="1" t="s">
        <v>8</v>
      </c>
      <c r="F992" s="1" t="s">
        <v>11</v>
      </c>
      <c r="G992" s="1" t="s">
        <v>8</v>
      </c>
      <c r="H992" s="1" t="s">
        <v>9</v>
      </c>
      <c r="I992" s="1">
        <f t="shared" si="31"/>
        <v>1</v>
      </c>
      <c r="J992" s="1">
        <f t="shared" si="32"/>
        <v>0</v>
      </c>
      <c r="K992" s="1">
        <f>COUNTIF(B992,"MINDDS")</f>
        <v>0</v>
      </c>
    </row>
    <row r="993" spans="1:15" s="1" customFormat="1" x14ac:dyDescent="0.2">
      <c r="A993" s="1" t="s">
        <v>1747</v>
      </c>
      <c r="D993" s="1" t="s">
        <v>10</v>
      </c>
      <c r="E993" s="1" t="s">
        <v>8</v>
      </c>
      <c r="F993" s="1" t="s">
        <v>11</v>
      </c>
      <c r="G993" s="1" t="s">
        <v>8</v>
      </c>
      <c r="H993" s="1" t="s">
        <v>9</v>
      </c>
      <c r="I993" s="1">
        <f t="shared" si="31"/>
        <v>1</v>
      </c>
      <c r="J993" s="1">
        <f t="shared" si="32"/>
        <v>0</v>
      </c>
      <c r="K993" s="1">
        <f>COUNTIF(B993,"MINDDS")</f>
        <v>0</v>
      </c>
    </row>
    <row r="994" spans="1:15" s="1" customFormat="1" x14ac:dyDescent="0.2">
      <c r="A994" s="1" t="s">
        <v>1750</v>
      </c>
      <c r="D994" s="1" t="s">
        <v>10</v>
      </c>
      <c r="E994" s="1" t="s">
        <v>8</v>
      </c>
      <c r="F994" s="1" t="s">
        <v>11</v>
      </c>
      <c r="G994" s="1" t="s">
        <v>8</v>
      </c>
      <c r="H994" s="1" t="s">
        <v>9</v>
      </c>
      <c r="I994" s="1">
        <f t="shared" si="31"/>
        <v>1</v>
      </c>
      <c r="J994" s="1">
        <f t="shared" si="32"/>
        <v>0</v>
      </c>
      <c r="K994" s="1">
        <f>COUNTIF(B994,"MINDDS")</f>
        <v>0</v>
      </c>
    </row>
    <row r="995" spans="1:15" s="1" customFormat="1" x14ac:dyDescent="0.2">
      <c r="A995" s="1" t="s">
        <v>1751</v>
      </c>
      <c r="D995" s="1" t="s">
        <v>10</v>
      </c>
      <c r="E995" s="1" t="s">
        <v>8</v>
      </c>
      <c r="F995" s="1" t="s">
        <v>11</v>
      </c>
      <c r="G995" s="1" t="s">
        <v>8</v>
      </c>
      <c r="H995" s="1" t="s">
        <v>9</v>
      </c>
      <c r="I995" s="1">
        <f t="shared" si="31"/>
        <v>1</v>
      </c>
      <c r="J995" s="1">
        <f t="shared" si="32"/>
        <v>0</v>
      </c>
      <c r="K995" s="1">
        <f>COUNTIF(B995,"MINDDS")</f>
        <v>0</v>
      </c>
    </row>
    <row r="996" spans="1:15" s="1" customFormat="1" x14ac:dyDescent="0.2">
      <c r="A996" s="1" t="s">
        <v>1752</v>
      </c>
      <c r="D996" s="1" t="s">
        <v>10</v>
      </c>
      <c r="E996" s="1" t="s">
        <v>8</v>
      </c>
      <c r="F996" s="1" t="s">
        <v>11</v>
      </c>
      <c r="G996" s="1" t="s">
        <v>8</v>
      </c>
      <c r="H996" s="1" t="s">
        <v>9</v>
      </c>
      <c r="I996" s="1">
        <f t="shared" si="31"/>
        <v>1</v>
      </c>
      <c r="J996" s="1">
        <f t="shared" si="32"/>
        <v>0</v>
      </c>
      <c r="K996" s="1">
        <f>COUNTIF(B996,"MINDDS")</f>
        <v>0</v>
      </c>
    </row>
    <row r="997" spans="1:15" s="1" customFormat="1" x14ac:dyDescent="0.2">
      <c r="A997" s="1" t="s">
        <v>1753</v>
      </c>
      <c r="D997" s="1" t="s">
        <v>5</v>
      </c>
      <c r="E997" s="1" t="s">
        <v>8</v>
      </c>
      <c r="F997" s="1" t="s">
        <v>11</v>
      </c>
      <c r="G997" s="1" t="s">
        <v>8</v>
      </c>
      <c r="H997" s="1" t="s">
        <v>9</v>
      </c>
      <c r="I997" s="1">
        <f t="shared" ref="I997:I1028" si="33">COUNTIF(H997,"Ineligible.")+COUNTIF(H997,"Patient approached by conflicting study.")</f>
        <v>1</v>
      </c>
      <c r="J997" s="1">
        <f t="shared" si="32"/>
        <v>0</v>
      </c>
      <c r="K997" s="1">
        <f>COUNTIF(B997,"MINDDS")</f>
        <v>0</v>
      </c>
    </row>
    <row r="998" spans="1:15" s="1" customFormat="1" x14ac:dyDescent="0.2">
      <c r="A998" s="1" t="s">
        <v>1754</v>
      </c>
      <c r="D998" s="1" t="s">
        <v>10</v>
      </c>
      <c r="E998" s="1" t="s">
        <v>8</v>
      </c>
      <c r="F998" s="1" t="s">
        <v>11</v>
      </c>
      <c r="G998" s="1" t="s">
        <v>8</v>
      </c>
      <c r="H998" s="1" t="s">
        <v>9</v>
      </c>
      <c r="I998" s="1">
        <f t="shared" si="33"/>
        <v>1</v>
      </c>
      <c r="J998" s="1">
        <f t="shared" si="32"/>
        <v>0</v>
      </c>
      <c r="K998" s="1">
        <f>COUNTIF(B998,"MINDDS")</f>
        <v>0</v>
      </c>
    </row>
    <row r="999" spans="1:15" s="1" customFormat="1" x14ac:dyDescent="0.2">
      <c r="A999" s="1" t="s">
        <v>1755</v>
      </c>
      <c r="D999" s="1" t="s">
        <v>10</v>
      </c>
      <c r="E999" s="1" t="s">
        <v>8</v>
      </c>
      <c r="F999" s="1" t="s">
        <v>11</v>
      </c>
      <c r="G999" s="1" t="s">
        <v>8</v>
      </c>
      <c r="H999" s="1" t="s">
        <v>9</v>
      </c>
      <c r="I999" s="1">
        <f t="shared" si="33"/>
        <v>1</v>
      </c>
      <c r="J999" s="1">
        <f t="shared" si="32"/>
        <v>0</v>
      </c>
      <c r="K999" s="1">
        <f>COUNTIF(B999,"MINDDS")</f>
        <v>0</v>
      </c>
    </row>
    <row r="1000" spans="1:15" s="1" customFormat="1" x14ac:dyDescent="0.2">
      <c r="A1000" s="1" t="s">
        <v>1756</v>
      </c>
      <c r="D1000" s="1" t="s">
        <v>10</v>
      </c>
      <c r="E1000" s="1" t="s">
        <v>8</v>
      </c>
      <c r="F1000" s="1" t="s">
        <v>11</v>
      </c>
      <c r="G1000" s="1" t="s">
        <v>8</v>
      </c>
      <c r="H1000" s="1" t="s">
        <v>9</v>
      </c>
      <c r="I1000" s="1">
        <f t="shared" si="33"/>
        <v>1</v>
      </c>
      <c r="J1000" s="1">
        <f t="shared" si="32"/>
        <v>0</v>
      </c>
      <c r="K1000" s="1">
        <f>COUNTIF(B1000,"MINDDS")</f>
        <v>0</v>
      </c>
    </row>
    <row r="1001" spans="1:15" s="1" customFormat="1" x14ac:dyDescent="0.2">
      <c r="A1001" s="1" t="s">
        <v>1757</v>
      </c>
      <c r="D1001" s="1" t="s">
        <v>10</v>
      </c>
      <c r="E1001" s="1" t="s">
        <v>8</v>
      </c>
      <c r="F1001" s="1" t="s">
        <v>11</v>
      </c>
      <c r="G1001" s="1" t="s">
        <v>8</v>
      </c>
      <c r="H1001" s="1" t="s">
        <v>9</v>
      </c>
      <c r="I1001" s="1">
        <f t="shared" si="33"/>
        <v>1</v>
      </c>
      <c r="J1001" s="1">
        <f t="shared" si="32"/>
        <v>0</v>
      </c>
      <c r="K1001" s="1">
        <f>COUNTIF(B1001,"MINDDS")</f>
        <v>0</v>
      </c>
      <c r="M1001" s="2"/>
    </row>
    <row r="1002" spans="1:15" s="1" customFormat="1" x14ac:dyDescent="0.2">
      <c r="A1002" s="1" t="s">
        <v>1767</v>
      </c>
      <c r="D1002" s="1" t="s">
        <v>5</v>
      </c>
      <c r="E1002" s="1" t="s">
        <v>8</v>
      </c>
      <c r="F1002" s="1" t="s">
        <v>11</v>
      </c>
      <c r="G1002" s="1" t="s">
        <v>8</v>
      </c>
      <c r="H1002" s="1" t="s">
        <v>9</v>
      </c>
      <c r="I1002" s="1">
        <f t="shared" si="33"/>
        <v>1</v>
      </c>
      <c r="J1002" s="1">
        <f t="shared" si="32"/>
        <v>0</v>
      </c>
      <c r="K1002" s="1">
        <f>COUNTIF(B1002,"MINDDS")</f>
        <v>0</v>
      </c>
      <c r="M1002" s="2"/>
    </row>
    <row r="1003" spans="1:15" s="1" customFormat="1" x14ac:dyDescent="0.2">
      <c r="A1003" s="1" t="s">
        <v>1768</v>
      </c>
      <c r="D1003" s="1" t="s">
        <v>5</v>
      </c>
      <c r="E1003" s="1" t="s">
        <v>8</v>
      </c>
      <c r="F1003" s="1" t="s">
        <v>11</v>
      </c>
      <c r="G1003" s="1" t="s">
        <v>8</v>
      </c>
      <c r="H1003" s="1" t="s">
        <v>9</v>
      </c>
      <c r="I1003" s="1">
        <f t="shared" si="33"/>
        <v>1</v>
      </c>
      <c r="J1003" s="1">
        <f t="shared" si="32"/>
        <v>0</v>
      </c>
      <c r="K1003" s="1">
        <f>COUNTIF(B1003,"MINDDS")</f>
        <v>0</v>
      </c>
    </row>
    <row r="1004" spans="1:15" s="1" customFormat="1" x14ac:dyDescent="0.2">
      <c r="A1004" s="1" t="s">
        <v>1769</v>
      </c>
      <c r="D1004" s="1" t="s">
        <v>10</v>
      </c>
      <c r="E1004" s="1" t="s">
        <v>620</v>
      </c>
      <c r="F1004" s="1" t="s">
        <v>1226</v>
      </c>
      <c r="G1004" s="1" t="s">
        <v>8</v>
      </c>
      <c r="H1004" s="1" t="s">
        <v>9</v>
      </c>
      <c r="I1004" s="1">
        <f t="shared" si="33"/>
        <v>1</v>
      </c>
      <c r="J1004" s="1">
        <f t="shared" si="32"/>
        <v>0</v>
      </c>
      <c r="K1004" s="1">
        <f>COUNTIF(B1004,"MINDDS")</f>
        <v>0</v>
      </c>
    </row>
    <row r="1005" spans="1:15" s="1" customFormat="1" x14ac:dyDescent="0.2">
      <c r="A1005" s="1" t="s">
        <v>1770</v>
      </c>
      <c r="D1005" s="1" t="s">
        <v>5</v>
      </c>
      <c r="E1005" s="1" t="s">
        <v>8</v>
      </c>
      <c r="F1005" s="1" t="s">
        <v>11</v>
      </c>
      <c r="G1005" s="1" t="s">
        <v>8</v>
      </c>
      <c r="H1005" s="1" t="s">
        <v>9</v>
      </c>
      <c r="I1005" s="1">
        <f t="shared" si="33"/>
        <v>1</v>
      </c>
      <c r="J1005" s="1">
        <f t="shared" si="32"/>
        <v>0</v>
      </c>
      <c r="K1005" s="1">
        <f>COUNTIF(B1005,"MINDDS")</f>
        <v>0</v>
      </c>
    </row>
    <row r="1006" spans="1:15" s="1" customFormat="1" x14ac:dyDescent="0.2">
      <c r="A1006" s="1" t="s">
        <v>1771</v>
      </c>
      <c r="D1006" s="1" t="s">
        <v>10</v>
      </c>
      <c r="E1006" s="1" t="s">
        <v>8</v>
      </c>
      <c r="F1006" s="1" t="s">
        <v>11</v>
      </c>
      <c r="G1006" s="1" t="s">
        <v>8</v>
      </c>
      <c r="H1006" s="1" t="s">
        <v>9</v>
      </c>
      <c r="I1006" s="1">
        <f t="shared" si="33"/>
        <v>1</v>
      </c>
      <c r="J1006" s="1">
        <f t="shared" si="32"/>
        <v>0</v>
      </c>
      <c r="K1006" s="1">
        <f>COUNTIF(B1006,"MINDDS")</f>
        <v>0</v>
      </c>
    </row>
    <row r="1007" spans="1:15" s="1" customFormat="1" x14ac:dyDescent="0.2">
      <c r="A1007" s="1" t="s">
        <v>1772</v>
      </c>
      <c r="D1007" s="1" t="s">
        <v>10</v>
      </c>
      <c r="E1007" s="1" t="s">
        <v>8</v>
      </c>
      <c r="F1007" s="1" t="s">
        <v>11</v>
      </c>
      <c r="G1007" s="1" t="s">
        <v>8</v>
      </c>
      <c r="H1007" s="1" t="s">
        <v>9</v>
      </c>
      <c r="I1007" s="1">
        <f t="shared" si="33"/>
        <v>1</v>
      </c>
      <c r="J1007" s="1">
        <f t="shared" si="32"/>
        <v>0</v>
      </c>
      <c r="K1007" s="1">
        <f>COUNTIF(B1007,"MINDDS")</f>
        <v>0</v>
      </c>
    </row>
    <row r="1008" spans="1:15" s="1" customFormat="1" x14ac:dyDescent="0.2">
      <c r="A1008" s="1" t="s">
        <v>1773</v>
      </c>
      <c r="D1008" s="1" t="s">
        <v>10</v>
      </c>
      <c r="E1008" s="1" t="s">
        <v>8</v>
      </c>
      <c r="F1008" s="1" t="s">
        <v>11</v>
      </c>
      <c r="G1008" s="1" t="s">
        <v>8</v>
      </c>
      <c r="H1008" s="1" t="s">
        <v>9</v>
      </c>
      <c r="I1008" s="1">
        <f t="shared" si="33"/>
        <v>1</v>
      </c>
      <c r="J1008" s="1">
        <f t="shared" si="32"/>
        <v>0</v>
      </c>
      <c r="K1008" s="1">
        <f>COUNTIF(B1008,"MINDDS")</f>
        <v>0</v>
      </c>
      <c r="M1008" s="4"/>
      <c r="N1008" s="4"/>
      <c r="O1008" s="4"/>
    </row>
    <row r="1009" spans="1:15" s="1" customFormat="1" x14ac:dyDescent="0.2">
      <c r="A1009" s="1" t="s">
        <v>1776</v>
      </c>
      <c r="D1009" s="1" t="s">
        <v>10</v>
      </c>
      <c r="E1009" s="1" t="s">
        <v>3</v>
      </c>
      <c r="F1009" s="1" t="s">
        <v>1262</v>
      </c>
      <c r="G1009" s="1" t="s">
        <v>8</v>
      </c>
      <c r="H1009" s="1" t="s">
        <v>9</v>
      </c>
      <c r="I1009" s="1">
        <f t="shared" si="33"/>
        <v>1</v>
      </c>
      <c r="J1009" s="1">
        <f t="shared" si="32"/>
        <v>0</v>
      </c>
      <c r="K1009" s="1">
        <f>COUNTIF(B1009,"MINDDS")</f>
        <v>0</v>
      </c>
      <c r="M1009" s="4"/>
      <c r="N1009" s="4"/>
      <c r="O1009" s="4"/>
    </row>
    <row r="1010" spans="1:15" s="1" customFormat="1" x14ac:dyDescent="0.2">
      <c r="A1010" s="1" t="s">
        <v>1778</v>
      </c>
      <c r="D1010" s="1" t="s">
        <v>5</v>
      </c>
      <c r="E1010" s="1" t="s">
        <v>8</v>
      </c>
      <c r="F1010" s="1" t="s">
        <v>11</v>
      </c>
      <c r="G1010" s="1" t="s">
        <v>8</v>
      </c>
      <c r="H1010" s="1" t="s">
        <v>9</v>
      </c>
      <c r="I1010" s="1">
        <f t="shared" si="33"/>
        <v>1</v>
      </c>
      <c r="J1010" s="1">
        <f t="shared" si="32"/>
        <v>0</v>
      </c>
      <c r="K1010" s="1">
        <f>COUNTIF(B1010,"MINDDS")</f>
        <v>0</v>
      </c>
      <c r="M1010" s="6"/>
      <c r="N1010" s="4"/>
    </row>
    <row r="1011" spans="1:15" s="1" customFormat="1" x14ac:dyDescent="0.2">
      <c r="A1011" s="1" t="s">
        <v>1787</v>
      </c>
      <c r="D1011" s="1" t="s">
        <v>5</v>
      </c>
      <c r="E1011" s="1" t="s">
        <v>8</v>
      </c>
      <c r="F1011" s="1" t="s">
        <v>11</v>
      </c>
      <c r="G1011" s="1" t="s">
        <v>8</v>
      </c>
      <c r="H1011" s="1" t="s">
        <v>9</v>
      </c>
      <c r="I1011" s="1">
        <f t="shared" si="33"/>
        <v>1</v>
      </c>
      <c r="J1011" s="1">
        <f t="shared" si="32"/>
        <v>0</v>
      </c>
      <c r="K1011" s="1">
        <f>COUNTIF(B1011,"MINDDS")</f>
        <v>0</v>
      </c>
      <c r="M1011" s="6"/>
      <c r="N1011" s="4"/>
    </row>
    <row r="1012" spans="1:15" s="1" customFormat="1" x14ac:dyDescent="0.2">
      <c r="A1012" s="1" t="s">
        <v>1791</v>
      </c>
      <c r="D1012" s="1" t="s">
        <v>10</v>
      </c>
      <c r="E1012" s="1" t="s">
        <v>620</v>
      </c>
      <c r="F1012" s="1" t="s">
        <v>1226</v>
      </c>
      <c r="G1012" s="1" t="s">
        <v>8</v>
      </c>
      <c r="H1012" s="1" t="s">
        <v>9</v>
      </c>
      <c r="I1012" s="1">
        <f t="shared" si="33"/>
        <v>1</v>
      </c>
      <c r="J1012" s="1">
        <f t="shared" si="32"/>
        <v>0</v>
      </c>
      <c r="K1012" s="1">
        <f>COUNTIF(B1012,"MINDDS")</f>
        <v>0</v>
      </c>
      <c r="M1012" s="4"/>
      <c r="N1012" s="4"/>
      <c r="O1012" s="4"/>
    </row>
    <row r="1013" spans="1:15" s="1" customFormat="1" x14ac:dyDescent="0.2">
      <c r="A1013" s="1" t="s">
        <v>1794</v>
      </c>
      <c r="D1013" s="1" t="s">
        <v>10</v>
      </c>
      <c r="E1013" s="1" t="s">
        <v>8</v>
      </c>
      <c r="F1013" s="1" t="s">
        <v>11</v>
      </c>
      <c r="G1013" s="1" t="s">
        <v>8</v>
      </c>
      <c r="H1013" s="1" t="s">
        <v>9</v>
      </c>
      <c r="I1013" s="1">
        <f t="shared" si="33"/>
        <v>1</v>
      </c>
      <c r="J1013" s="1">
        <f t="shared" si="32"/>
        <v>0</v>
      </c>
      <c r="K1013" s="1">
        <f>COUNTIF(B1013,"MINDDS")</f>
        <v>0</v>
      </c>
      <c r="M1013" s="4"/>
      <c r="N1013" s="4"/>
      <c r="O1013" s="4"/>
    </row>
    <row r="1014" spans="1:15" s="1" customFormat="1" x14ac:dyDescent="0.2">
      <c r="A1014" s="1" t="s">
        <v>1796</v>
      </c>
      <c r="D1014" s="1" t="s">
        <v>5</v>
      </c>
      <c r="E1014" s="1" t="s">
        <v>620</v>
      </c>
      <c r="F1014" s="1" t="s">
        <v>11</v>
      </c>
      <c r="G1014" s="1" t="s">
        <v>8</v>
      </c>
      <c r="H1014" s="1" t="s">
        <v>9</v>
      </c>
      <c r="I1014" s="1">
        <f t="shared" si="33"/>
        <v>1</v>
      </c>
      <c r="J1014" s="1">
        <f t="shared" si="32"/>
        <v>0</v>
      </c>
      <c r="K1014" s="1">
        <f>COUNTIF(B1014,"MINDDS")</f>
        <v>0</v>
      </c>
      <c r="M1014" s="4"/>
      <c r="N1014" s="4"/>
      <c r="O1014" s="4"/>
    </row>
    <row r="1015" spans="1:15" s="1" customFormat="1" x14ac:dyDescent="0.2">
      <c r="A1015" s="1" t="s">
        <v>1797</v>
      </c>
      <c r="D1015" s="1" t="s">
        <v>10</v>
      </c>
      <c r="E1015" s="1" t="s">
        <v>8</v>
      </c>
      <c r="F1015" s="1" t="s">
        <v>11</v>
      </c>
      <c r="G1015" s="1" t="s">
        <v>8</v>
      </c>
      <c r="H1015" s="1" t="s">
        <v>9</v>
      </c>
      <c r="I1015" s="1">
        <f t="shared" si="33"/>
        <v>1</v>
      </c>
      <c r="J1015" s="1">
        <f t="shared" si="32"/>
        <v>0</v>
      </c>
      <c r="K1015" s="1">
        <f>COUNTIF(B1015,"MINDDS")</f>
        <v>0</v>
      </c>
    </row>
    <row r="1016" spans="1:15" s="1" customFormat="1" x14ac:dyDescent="0.2">
      <c r="A1016" s="1" t="s">
        <v>1800</v>
      </c>
      <c r="D1016" s="1" t="s">
        <v>10</v>
      </c>
      <c r="E1016" s="1" t="s">
        <v>8</v>
      </c>
      <c r="F1016" s="1" t="s">
        <v>11</v>
      </c>
      <c r="G1016" s="1" t="s">
        <v>8</v>
      </c>
      <c r="H1016" s="1" t="s">
        <v>9</v>
      </c>
      <c r="I1016" s="1">
        <f t="shared" si="33"/>
        <v>1</v>
      </c>
      <c r="J1016" s="1">
        <f t="shared" si="32"/>
        <v>0</v>
      </c>
      <c r="K1016" s="1">
        <f>COUNTIF(B1016,"MINDDS")</f>
        <v>0</v>
      </c>
      <c r="M1016" s="2"/>
    </row>
    <row r="1017" spans="1:15" s="1" customFormat="1" x14ac:dyDescent="0.2">
      <c r="A1017" s="1" t="s">
        <v>1801</v>
      </c>
      <c r="D1017" s="1" t="s">
        <v>10</v>
      </c>
      <c r="E1017" s="1" t="s">
        <v>8</v>
      </c>
      <c r="F1017" s="1" t="s">
        <v>1226</v>
      </c>
      <c r="G1017" s="1" t="s">
        <v>8</v>
      </c>
      <c r="H1017" s="1" t="s">
        <v>9</v>
      </c>
      <c r="I1017" s="1">
        <f t="shared" si="33"/>
        <v>1</v>
      </c>
      <c r="J1017" s="1">
        <f t="shared" si="32"/>
        <v>0</v>
      </c>
      <c r="K1017" s="1">
        <f>COUNTIF(B1017,"MINDDS")</f>
        <v>0</v>
      </c>
    </row>
    <row r="1018" spans="1:15" s="1" customFormat="1" x14ac:dyDescent="0.2">
      <c r="A1018" s="1" t="s">
        <v>1806</v>
      </c>
      <c r="D1018" s="1" t="s">
        <v>10</v>
      </c>
      <c r="E1018" s="1" t="s">
        <v>8</v>
      </c>
      <c r="F1018" s="1" t="s">
        <v>11</v>
      </c>
      <c r="G1018" s="1" t="s">
        <v>8</v>
      </c>
      <c r="H1018" s="1" t="s">
        <v>9</v>
      </c>
      <c r="I1018" s="1">
        <f t="shared" si="33"/>
        <v>1</v>
      </c>
      <c r="J1018" s="1">
        <f t="shared" si="32"/>
        <v>0</v>
      </c>
      <c r="K1018" s="1">
        <f>COUNTIF(B1018,"MINDDS")</f>
        <v>0</v>
      </c>
    </row>
    <row r="1019" spans="1:15" s="1" customFormat="1" x14ac:dyDescent="0.2">
      <c r="A1019" s="1" t="s">
        <v>1807</v>
      </c>
      <c r="D1019" s="1" t="s">
        <v>5</v>
      </c>
      <c r="E1019" s="1" t="s">
        <v>8</v>
      </c>
      <c r="F1019" s="1" t="s">
        <v>11</v>
      </c>
      <c r="G1019" s="1" t="s">
        <v>8</v>
      </c>
      <c r="H1019" s="1" t="s">
        <v>9</v>
      </c>
      <c r="I1019" s="1">
        <f t="shared" si="33"/>
        <v>1</v>
      </c>
      <c r="J1019" s="1">
        <f t="shared" si="32"/>
        <v>0</v>
      </c>
      <c r="K1019" s="1">
        <f>COUNTIF(B1019,"MINDDS")</f>
        <v>0</v>
      </c>
    </row>
    <row r="1020" spans="1:15" s="4" customFormat="1" x14ac:dyDescent="0.2">
      <c r="A1020" s="1" t="s">
        <v>1815</v>
      </c>
      <c r="B1020" s="1"/>
      <c r="C1020" s="1"/>
      <c r="D1020" s="1" t="s">
        <v>10</v>
      </c>
      <c r="E1020" s="1" t="s">
        <v>3</v>
      </c>
      <c r="F1020" s="1" t="s">
        <v>1262</v>
      </c>
      <c r="G1020" s="1" t="s">
        <v>8</v>
      </c>
      <c r="H1020" s="1" t="s">
        <v>9</v>
      </c>
      <c r="I1020" s="1">
        <f t="shared" si="33"/>
        <v>1</v>
      </c>
      <c r="J1020" s="1">
        <f t="shared" si="32"/>
        <v>0</v>
      </c>
      <c r="K1020" s="1">
        <f>COUNTIF(B1020,"MINDDS")</f>
        <v>0</v>
      </c>
      <c r="L1020" s="1"/>
      <c r="M1020" s="2"/>
      <c r="N1020" s="1"/>
      <c r="O1020" s="1"/>
    </row>
    <row r="1021" spans="1:15" s="4" customFormat="1" x14ac:dyDescent="0.2">
      <c r="A1021" s="1" t="s">
        <v>1816</v>
      </c>
      <c r="B1021" s="1"/>
      <c r="C1021" s="1"/>
      <c r="D1021" s="1" t="s">
        <v>10</v>
      </c>
      <c r="E1021" s="1" t="s">
        <v>8</v>
      </c>
      <c r="F1021" s="1" t="s">
        <v>11</v>
      </c>
      <c r="G1021" s="1" t="s">
        <v>8</v>
      </c>
      <c r="H1021" s="1" t="s">
        <v>9</v>
      </c>
      <c r="I1021" s="1">
        <f t="shared" si="33"/>
        <v>1</v>
      </c>
      <c r="J1021" s="1">
        <f t="shared" si="32"/>
        <v>0</v>
      </c>
      <c r="K1021" s="1">
        <f>COUNTIF(B1021,"MINDDS")</f>
        <v>0</v>
      </c>
      <c r="L1021" s="1"/>
      <c r="M1021" s="1"/>
      <c r="N1021" s="1"/>
      <c r="O1021" s="1"/>
    </row>
    <row r="1022" spans="1:15" s="4" customFormat="1" x14ac:dyDescent="0.2">
      <c r="A1022" s="1" t="s">
        <v>1823</v>
      </c>
      <c r="B1022" s="1"/>
      <c r="C1022" s="1"/>
      <c r="D1022" s="1" t="s">
        <v>5</v>
      </c>
      <c r="E1022" s="1" t="s">
        <v>8</v>
      </c>
      <c r="F1022" s="1" t="s">
        <v>11</v>
      </c>
      <c r="G1022" s="1" t="s">
        <v>8</v>
      </c>
      <c r="H1022" s="1" t="s">
        <v>9</v>
      </c>
      <c r="I1022" s="1">
        <f t="shared" si="33"/>
        <v>1</v>
      </c>
      <c r="J1022" s="1">
        <f t="shared" si="32"/>
        <v>0</v>
      </c>
      <c r="K1022" s="1">
        <f>COUNTIF(B1022,"MINDDS")</f>
        <v>0</v>
      </c>
      <c r="L1022" s="1"/>
      <c r="M1022" s="1"/>
      <c r="N1022" s="1"/>
      <c r="O1022" s="1"/>
    </row>
    <row r="1023" spans="1:15" s="4" customFormat="1" x14ac:dyDescent="0.2">
      <c r="A1023" s="1" t="s">
        <v>1824</v>
      </c>
      <c r="B1023" s="1"/>
      <c r="C1023" s="1"/>
      <c r="D1023" s="1" t="s">
        <v>10</v>
      </c>
      <c r="E1023" s="1" t="s">
        <v>8</v>
      </c>
      <c r="F1023" s="1" t="s">
        <v>11</v>
      </c>
      <c r="G1023" s="1" t="s">
        <v>8</v>
      </c>
      <c r="H1023" s="1" t="s">
        <v>9</v>
      </c>
      <c r="I1023" s="1">
        <f t="shared" si="33"/>
        <v>1</v>
      </c>
      <c r="J1023" s="1">
        <f t="shared" si="32"/>
        <v>0</v>
      </c>
      <c r="K1023" s="1">
        <f>COUNTIF(B1023,"MINDDS")</f>
        <v>0</v>
      </c>
      <c r="L1023" s="1"/>
      <c r="M1023" s="1"/>
      <c r="N1023" s="1"/>
      <c r="O1023" s="1"/>
    </row>
    <row r="1024" spans="1:15" s="4" customFormat="1" x14ac:dyDescent="0.2">
      <c r="A1024" s="1" t="s">
        <v>1825</v>
      </c>
      <c r="B1024" s="1"/>
      <c r="C1024" s="1"/>
      <c r="D1024" s="1" t="s">
        <v>10</v>
      </c>
      <c r="E1024" s="1" t="s">
        <v>3</v>
      </c>
      <c r="F1024" s="1" t="s">
        <v>11</v>
      </c>
      <c r="G1024" s="1" t="s">
        <v>8</v>
      </c>
      <c r="H1024" s="1" t="s">
        <v>9</v>
      </c>
      <c r="I1024" s="1">
        <f t="shared" si="33"/>
        <v>1</v>
      </c>
      <c r="J1024" s="1">
        <f t="shared" si="32"/>
        <v>0</v>
      </c>
      <c r="K1024" s="1">
        <f>COUNTIF(B1024,"MINDDS")</f>
        <v>0</v>
      </c>
      <c r="L1024" s="1"/>
      <c r="M1024" s="1"/>
      <c r="N1024" s="1"/>
      <c r="O1024" s="1"/>
    </row>
    <row r="1025" spans="1:15" s="4" customFormat="1" x14ac:dyDescent="0.2">
      <c r="A1025" s="1" t="s">
        <v>1826</v>
      </c>
      <c r="B1025" s="1"/>
      <c r="C1025" s="1"/>
      <c r="D1025" s="1" t="s">
        <v>10</v>
      </c>
      <c r="E1025" s="1" t="s">
        <v>8</v>
      </c>
      <c r="F1025" s="1" t="s">
        <v>11</v>
      </c>
      <c r="G1025" s="1" t="s">
        <v>8</v>
      </c>
      <c r="H1025" s="1" t="s">
        <v>9</v>
      </c>
      <c r="I1025" s="1">
        <f t="shared" si="33"/>
        <v>1</v>
      </c>
      <c r="J1025" s="1">
        <f t="shared" si="32"/>
        <v>0</v>
      </c>
      <c r="K1025" s="1">
        <f>COUNTIF(B1025,"MINDDS")</f>
        <v>0</v>
      </c>
      <c r="L1025" s="1"/>
      <c r="M1025" s="1"/>
      <c r="N1025" s="1"/>
      <c r="O1025" s="1"/>
    </row>
    <row r="1026" spans="1:15" s="4" customFormat="1" x14ac:dyDescent="0.2">
      <c r="A1026" s="1" t="s">
        <v>1827</v>
      </c>
      <c r="B1026" s="1"/>
      <c r="C1026" s="1"/>
      <c r="D1026" s="1" t="s">
        <v>10</v>
      </c>
      <c r="E1026" s="1" t="s">
        <v>620</v>
      </c>
      <c r="F1026" s="1" t="s">
        <v>11</v>
      </c>
      <c r="G1026" s="1" t="s">
        <v>8</v>
      </c>
      <c r="H1026" s="1" t="s">
        <v>9</v>
      </c>
      <c r="I1026" s="1">
        <f t="shared" si="33"/>
        <v>1</v>
      </c>
      <c r="J1026" s="1">
        <f t="shared" si="32"/>
        <v>0</v>
      </c>
      <c r="K1026" s="1">
        <f>COUNTIF(B1026,"MINDDS")</f>
        <v>0</v>
      </c>
      <c r="L1026" s="1"/>
      <c r="M1026" s="1"/>
      <c r="N1026" s="1"/>
      <c r="O1026" s="1"/>
    </row>
    <row r="1027" spans="1:15" s="1" customFormat="1" x14ac:dyDescent="0.2">
      <c r="A1027" s="1" t="s">
        <v>1828</v>
      </c>
      <c r="D1027" s="1" t="s">
        <v>5</v>
      </c>
      <c r="E1027" s="1" t="s">
        <v>8</v>
      </c>
      <c r="F1027" s="1" t="s">
        <v>11</v>
      </c>
      <c r="G1027" s="1" t="s">
        <v>8</v>
      </c>
      <c r="H1027" s="1" t="s">
        <v>9</v>
      </c>
      <c r="I1027" s="1">
        <f t="shared" si="33"/>
        <v>1</v>
      </c>
      <c r="J1027" s="1">
        <f t="shared" si="32"/>
        <v>0</v>
      </c>
      <c r="K1027" s="1">
        <f>COUNTIF(B1027,"MINDDS")</f>
        <v>0</v>
      </c>
    </row>
    <row r="1028" spans="1:15" s="1" customFormat="1" x14ac:dyDescent="0.2">
      <c r="A1028" s="1" t="s">
        <v>1830</v>
      </c>
      <c r="D1028" s="1" t="s">
        <v>10</v>
      </c>
      <c r="E1028" s="1" t="s">
        <v>8</v>
      </c>
      <c r="F1028" s="1" t="s">
        <v>1829</v>
      </c>
      <c r="G1028" s="1" t="s">
        <v>8</v>
      </c>
      <c r="H1028" s="1" t="s">
        <v>9</v>
      </c>
      <c r="I1028" s="1">
        <f t="shared" si="33"/>
        <v>1</v>
      </c>
      <c r="J1028" s="1">
        <f t="shared" si="32"/>
        <v>0</v>
      </c>
      <c r="K1028" s="1">
        <f>COUNTIF(B1028,"MINDDS")</f>
        <v>0</v>
      </c>
    </row>
    <row r="1029" spans="1:15" s="1" customFormat="1" x14ac:dyDescent="0.2">
      <c r="A1029" s="1" t="s">
        <v>1836</v>
      </c>
      <c r="D1029" s="1" t="s">
        <v>10</v>
      </c>
      <c r="E1029" s="1" t="s">
        <v>3</v>
      </c>
      <c r="F1029" s="1" t="s">
        <v>11</v>
      </c>
      <c r="G1029" s="1" t="s">
        <v>8</v>
      </c>
      <c r="H1029" s="1" t="s">
        <v>9</v>
      </c>
      <c r="I1029" s="1">
        <f t="shared" ref="I1029:I1051" si="34">COUNTIF(H1029,"Ineligible.")+COUNTIF(H1029,"Patient approached by conflicting study.")</f>
        <v>1</v>
      </c>
      <c r="J1029" s="1">
        <f t="shared" si="32"/>
        <v>0</v>
      </c>
      <c r="K1029" s="1">
        <f>COUNTIF(B1029,"MINDDS")</f>
        <v>0</v>
      </c>
      <c r="M1029" s="2"/>
    </row>
    <row r="1030" spans="1:15" s="1" customFormat="1" x14ac:dyDescent="0.2">
      <c r="A1030" s="1" t="s">
        <v>1840</v>
      </c>
      <c r="D1030" s="1" t="s">
        <v>5</v>
      </c>
      <c r="E1030" s="1" t="s">
        <v>8</v>
      </c>
      <c r="F1030" s="1" t="s">
        <v>11</v>
      </c>
      <c r="G1030" s="1" t="s">
        <v>8</v>
      </c>
      <c r="H1030" s="1" t="s">
        <v>9</v>
      </c>
      <c r="I1030" s="1">
        <f t="shared" si="34"/>
        <v>1</v>
      </c>
      <c r="J1030" s="1">
        <f t="shared" si="32"/>
        <v>0</v>
      </c>
      <c r="K1030" s="1">
        <f>COUNTIF(B1030,"MINDDS")</f>
        <v>0</v>
      </c>
      <c r="M1030" s="2"/>
    </row>
    <row r="1031" spans="1:15" s="1" customFormat="1" x14ac:dyDescent="0.2">
      <c r="A1031" s="1" t="s">
        <v>1841</v>
      </c>
      <c r="D1031" s="1" t="s">
        <v>10</v>
      </c>
      <c r="E1031" s="1" t="s">
        <v>620</v>
      </c>
      <c r="F1031" s="1" t="s">
        <v>11</v>
      </c>
      <c r="G1031" s="1" t="s">
        <v>8</v>
      </c>
      <c r="H1031" s="1" t="s">
        <v>9</v>
      </c>
      <c r="I1031" s="1">
        <f t="shared" si="34"/>
        <v>1</v>
      </c>
      <c r="J1031" s="1">
        <f t="shared" si="32"/>
        <v>0</v>
      </c>
      <c r="K1031" s="1">
        <f>COUNTIF(B1031,"MINDDS")</f>
        <v>0</v>
      </c>
    </row>
    <row r="1032" spans="1:15" s="1" customFormat="1" x14ac:dyDescent="0.2">
      <c r="A1032" s="1" t="s">
        <v>1842</v>
      </c>
      <c r="D1032" s="1" t="s">
        <v>10</v>
      </c>
      <c r="E1032" s="1" t="s">
        <v>8</v>
      </c>
      <c r="F1032" s="1" t="s">
        <v>11</v>
      </c>
      <c r="G1032" s="1" t="s">
        <v>8</v>
      </c>
      <c r="H1032" s="1" t="s">
        <v>9</v>
      </c>
      <c r="I1032" s="1">
        <f t="shared" si="34"/>
        <v>1</v>
      </c>
      <c r="J1032" s="1">
        <f t="shared" si="32"/>
        <v>0</v>
      </c>
      <c r="K1032" s="1">
        <f>COUNTIF(B1032,"MINDDS")</f>
        <v>0</v>
      </c>
    </row>
    <row r="1033" spans="1:15" s="1" customFormat="1" x14ac:dyDescent="0.2">
      <c r="A1033" s="1" t="s">
        <v>1843</v>
      </c>
      <c r="D1033" s="1" t="s">
        <v>10</v>
      </c>
      <c r="E1033" s="1" t="s">
        <v>8</v>
      </c>
      <c r="F1033" s="1" t="s">
        <v>11</v>
      </c>
      <c r="G1033" s="1" t="s">
        <v>8</v>
      </c>
      <c r="H1033" s="1" t="s">
        <v>9</v>
      </c>
      <c r="I1033" s="1">
        <f t="shared" si="34"/>
        <v>1</v>
      </c>
      <c r="J1033" s="1">
        <f t="shared" si="32"/>
        <v>0</v>
      </c>
      <c r="K1033" s="1">
        <f>COUNTIF(B1033,"MINDDS")</f>
        <v>0</v>
      </c>
      <c r="M1033" s="2"/>
    </row>
    <row r="1034" spans="1:15" s="1" customFormat="1" x14ac:dyDescent="0.2">
      <c r="A1034" s="1" t="s">
        <v>1844</v>
      </c>
      <c r="D1034" s="1" t="s">
        <v>5</v>
      </c>
      <c r="E1034" s="1" t="s">
        <v>620</v>
      </c>
      <c r="F1034" s="1" t="s">
        <v>1226</v>
      </c>
      <c r="G1034" s="1" t="s">
        <v>8</v>
      </c>
      <c r="H1034" s="1" t="s">
        <v>9</v>
      </c>
      <c r="I1034" s="1">
        <f t="shared" si="34"/>
        <v>1</v>
      </c>
      <c r="J1034" s="1">
        <f t="shared" si="32"/>
        <v>0</v>
      </c>
      <c r="K1034" s="1">
        <f>COUNTIF(B1034,"MINDDS")</f>
        <v>0</v>
      </c>
    </row>
    <row r="1035" spans="1:15" s="1" customFormat="1" x14ac:dyDescent="0.2">
      <c r="A1035" s="1" t="s">
        <v>1845</v>
      </c>
      <c r="D1035" s="1" t="s">
        <v>10</v>
      </c>
      <c r="E1035" s="1" t="s">
        <v>8</v>
      </c>
      <c r="F1035" s="1" t="s">
        <v>11</v>
      </c>
      <c r="G1035" s="1" t="s">
        <v>8</v>
      </c>
      <c r="H1035" s="1" t="s">
        <v>9</v>
      </c>
      <c r="I1035" s="1">
        <f t="shared" si="34"/>
        <v>1</v>
      </c>
      <c r="J1035" s="1">
        <f t="shared" ref="J1035:J1098" si="35">COUNTIF(H1035,"Patient declined study participation")+COUNTIF(H1035,"Patient declined study discussion")</f>
        <v>0</v>
      </c>
      <c r="K1035" s="1">
        <f>COUNTIF(B1035,"MINDDS")</f>
        <v>0</v>
      </c>
    </row>
    <row r="1036" spans="1:15" s="1" customFormat="1" x14ac:dyDescent="0.2">
      <c r="A1036" s="1" t="s">
        <v>1854</v>
      </c>
      <c r="D1036" s="1" t="s">
        <v>5</v>
      </c>
      <c r="E1036" s="1" t="s">
        <v>8</v>
      </c>
      <c r="F1036" s="1" t="s">
        <v>11</v>
      </c>
      <c r="G1036" s="1" t="s">
        <v>8</v>
      </c>
      <c r="H1036" s="1" t="s">
        <v>9</v>
      </c>
      <c r="I1036" s="1">
        <f t="shared" si="34"/>
        <v>1</v>
      </c>
      <c r="J1036" s="1">
        <f t="shared" si="35"/>
        <v>0</v>
      </c>
      <c r="K1036" s="1">
        <f>COUNTIF(B1036,"MINDDS")</f>
        <v>0</v>
      </c>
    </row>
    <row r="1037" spans="1:15" s="1" customFormat="1" x14ac:dyDescent="0.2">
      <c r="A1037" s="1" t="s">
        <v>1855</v>
      </c>
      <c r="D1037" s="1" t="s">
        <v>10</v>
      </c>
      <c r="E1037" s="1" t="s">
        <v>8</v>
      </c>
      <c r="F1037" s="1" t="s">
        <v>11</v>
      </c>
      <c r="G1037" s="1" t="s">
        <v>8</v>
      </c>
      <c r="H1037" s="1" t="s">
        <v>9</v>
      </c>
      <c r="I1037" s="1">
        <f t="shared" si="34"/>
        <v>1</v>
      </c>
      <c r="J1037" s="1">
        <f t="shared" si="35"/>
        <v>0</v>
      </c>
      <c r="K1037" s="1">
        <f>COUNTIF(B1037,"MINDDS")</f>
        <v>0</v>
      </c>
    </row>
    <row r="1038" spans="1:15" s="1" customFormat="1" x14ac:dyDescent="0.2">
      <c r="A1038" s="1" t="s">
        <v>1856</v>
      </c>
      <c r="D1038" s="1" t="s">
        <v>10</v>
      </c>
      <c r="E1038" s="1" t="s">
        <v>8</v>
      </c>
      <c r="F1038" s="1" t="s">
        <v>11</v>
      </c>
      <c r="G1038" s="1" t="s">
        <v>8</v>
      </c>
      <c r="H1038" s="1" t="s">
        <v>9</v>
      </c>
      <c r="I1038" s="1">
        <f t="shared" si="34"/>
        <v>1</v>
      </c>
      <c r="J1038" s="1">
        <f t="shared" si="35"/>
        <v>0</v>
      </c>
      <c r="K1038" s="1">
        <f>COUNTIF(B1038,"MINDDS")</f>
        <v>0</v>
      </c>
    </row>
    <row r="1039" spans="1:15" s="1" customFormat="1" x14ac:dyDescent="0.2">
      <c r="A1039" s="1" t="s">
        <v>1857</v>
      </c>
      <c r="D1039" s="1" t="s">
        <v>10</v>
      </c>
      <c r="E1039" s="1" t="s">
        <v>620</v>
      </c>
      <c r="F1039" s="1" t="s">
        <v>11</v>
      </c>
      <c r="G1039" s="1" t="s">
        <v>8</v>
      </c>
      <c r="H1039" s="1" t="s">
        <v>9</v>
      </c>
      <c r="I1039" s="1">
        <f t="shared" si="34"/>
        <v>1</v>
      </c>
      <c r="J1039" s="1">
        <f t="shared" si="35"/>
        <v>0</v>
      </c>
      <c r="K1039" s="1">
        <f>COUNTIF(B1039,"MINDDS")</f>
        <v>0</v>
      </c>
    </row>
    <row r="1040" spans="1:15" s="1" customFormat="1" x14ac:dyDescent="0.2">
      <c r="A1040" s="1" t="s">
        <v>1860</v>
      </c>
      <c r="D1040" s="1" t="s">
        <v>10</v>
      </c>
      <c r="E1040" s="1" t="s">
        <v>8</v>
      </c>
      <c r="F1040" s="1" t="s">
        <v>11</v>
      </c>
      <c r="G1040" s="1" t="s">
        <v>8</v>
      </c>
      <c r="H1040" s="1" t="s">
        <v>9</v>
      </c>
      <c r="I1040" s="1">
        <f t="shared" si="34"/>
        <v>1</v>
      </c>
      <c r="J1040" s="1">
        <f t="shared" si="35"/>
        <v>0</v>
      </c>
      <c r="K1040" s="1">
        <f>COUNTIF(B1040,"MINDDS")</f>
        <v>0</v>
      </c>
    </row>
    <row r="1041" spans="1:13" s="1" customFormat="1" x14ac:dyDescent="0.2">
      <c r="A1041" s="1" t="s">
        <v>1872</v>
      </c>
      <c r="D1041" s="1" t="s">
        <v>10</v>
      </c>
      <c r="E1041" s="1" t="s">
        <v>620</v>
      </c>
      <c r="F1041" s="1" t="s">
        <v>11</v>
      </c>
      <c r="G1041" s="1" t="s">
        <v>8</v>
      </c>
      <c r="H1041" s="1" t="s">
        <v>9</v>
      </c>
      <c r="I1041" s="1">
        <f t="shared" si="34"/>
        <v>1</v>
      </c>
      <c r="J1041" s="1">
        <f t="shared" si="35"/>
        <v>0</v>
      </c>
      <c r="K1041" s="1">
        <f>COUNTIF(B1041,"MINDDS")</f>
        <v>0</v>
      </c>
    </row>
    <row r="1042" spans="1:13" s="1" customFormat="1" x14ac:dyDescent="0.2">
      <c r="A1042" s="1" t="s">
        <v>1880</v>
      </c>
      <c r="D1042" s="1" t="s">
        <v>10</v>
      </c>
      <c r="E1042" s="1" t="s">
        <v>3</v>
      </c>
      <c r="F1042" s="1" t="s">
        <v>44</v>
      </c>
      <c r="G1042" s="1" t="s">
        <v>8</v>
      </c>
      <c r="H1042" s="1" t="s">
        <v>9</v>
      </c>
      <c r="I1042" s="1">
        <f t="shared" si="34"/>
        <v>1</v>
      </c>
      <c r="J1042" s="1">
        <f t="shared" si="35"/>
        <v>0</v>
      </c>
      <c r="K1042" s="1">
        <f>COUNTIF(B1042,"MINDDS")</f>
        <v>0</v>
      </c>
    </row>
    <row r="1043" spans="1:13" s="1" customFormat="1" x14ac:dyDescent="0.2">
      <c r="A1043" s="1" t="s">
        <v>1884</v>
      </c>
      <c r="D1043" s="1" t="s">
        <v>10</v>
      </c>
      <c r="E1043" s="1" t="s">
        <v>8</v>
      </c>
      <c r="F1043" s="1" t="s">
        <v>11</v>
      </c>
      <c r="G1043" s="1" t="s">
        <v>8</v>
      </c>
      <c r="H1043" s="1" t="s">
        <v>9</v>
      </c>
      <c r="I1043" s="1">
        <f t="shared" si="34"/>
        <v>1</v>
      </c>
      <c r="J1043" s="1">
        <f t="shared" si="35"/>
        <v>0</v>
      </c>
      <c r="K1043" s="1">
        <f>COUNTIF(B1043,"MINDDS")</f>
        <v>0</v>
      </c>
    </row>
    <row r="1044" spans="1:13" s="1" customFormat="1" x14ac:dyDescent="0.2">
      <c r="A1044" s="1" t="s">
        <v>1885</v>
      </c>
      <c r="D1044" s="1" t="s">
        <v>10</v>
      </c>
      <c r="E1044" s="1" t="s">
        <v>8</v>
      </c>
      <c r="F1044" s="1" t="s">
        <v>11</v>
      </c>
      <c r="G1044" s="1" t="s">
        <v>8</v>
      </c>
      <c r="H1044" s="1" t="s">
        <v>9</v>
      </c>
      <c r="I1044" s="1">
        <f t="shared" si="34"/>
        <v>1</v>
      </c>
      <c r="J1044" s="1">
        <f t="shared" si="35"/>
        <v>0</v>
      </c>
      <c r="K1044" s="1">
        <f>COUNTIF(B1044,"MINDDS")</f>
        <v>0</v>
      </c>
    </row>
    <row r="1045" spans="1:13" s="1" customFormat="1" x14ac:dyDescent="0.2">
      <c r="A1045" s="1" t="s">
        <v>1891</v>
      </c>
      <c r="D1045" s="1" t="s">
        <v>10</v>
      </c>
      <c r="E1045" s="1" t="s">
        <v>8</v>
      </c>
      <c r="F1045" s="1" t="s">
        <v>11</v>
      </c>
      <c r="G1045" s="1" t="s">
        <v>8</v>
      </c>
      <c r="H1045" s="1" t="s">
        <v>9</v>
      </c>
      <c r="I1045" s="1">
        <f t="shared" si="34"/>
        <v>1</v>
      </c>
      <c r="J1045" s="1">
        <f t="shared" si="35"/>
        <v>0</v>
      </c>
      <c r="K1045" s="1">
        <f>COUNTIF(B1045,"MINDDS")</f>
        <v>0</v>
      </c>
    </row>
    <row r="1046" spans="1:13" s="1" customFormat="1" x14ac:dyDescent="0.2">
      <c r="A1046" s="1" t="s">
        <v>1892</v>
      </c>
      <c r="D1046" s="1" t="s">
        <v>10</v>
      </c>
      <c r="E1046" s="1" t="s">
        <v>8</v>
      </c>
      <c r="F1046" s="1" t="s">
        <v>11</v>
      </c>
      <c r="G1046" s="1" t="s">
        <v>8</v>
      </c>
      <c r="H1046" s="1" t="s">
        <v>9</v>
      </c>
      <c r="I1046" s="1">
        <f t="shared" si="34"/>
        <v>1</v>
      </c>
      <c r="J1046" s="1">
        <f t="shared" si="35"/>
        <v>0</v>
      </c>
      <c r="K1046" s="1">
        <f>COUNTIF(B1046,"MINDDS")</f>
        <v>0</v>
      </c>
    </row>
    <row r="1047" spans="1:13" s="1" customFormat="1" x14ac:dyDescent="0.2">
      <c r="A1047" s="1" t="s">
        <v>1893</v>
      </c>
      <c r="D1047" s="1" t="s">
        <v>10</v>
      </c>
      <c r="E1047" s="1" t="s">
        <v>8</v>
      </c>
      <c r="F1047" s="1" t="s">
        <v>11</v>
      </c>
      <c r="G1047" s="1" t="s">
        <v>8</v>
      </c>
      <c r="H1047" s="1" t="s">
        <v>9</v>
      </c>
      <c r="I1047" s="1">
        <f t="shared" si="34"/>
        <v>1</v>
      </c>
      <c r="J1047" s="1">
        <f t="shared" si="35"/>
        <v>0</v>
      </c>
      <c r="K1047" s="1">
        <f>COUNTIF(B1047,"MINDDS")</f>
        <v>0</v>
      </c>
    </row>
    <row r="1048" spans="1:13" s="1" customFormat="1" x14ac:dyDescent="0.2">
      <c r="A1048" s="1" t="s">
        <v>1894</v>
      </c>
      <c r="D1048" s="1" t="s">
        <v>5</v>
      </c>
      <c r="E1048" s="1" t="s">
        <v>8</v>
      </c>
      <c r="F1048" s="1" t="s">
        <v>11</v>
      </c>
      <c r="G1048" s="1" t="s">
        <v>8</v>
      </c>
      <c r="H1048" s="1" t="s">
        <v>9</v>
      </c>
      <c r="I1048" s="1">
        <f t="shared" si="34"/>
        <v>1</v>
      </c>
      <c r="J1048" s="1">
        <f t="shared" si="35"/>
        <v>0</v>
      </c>
      <c r="K1048" s="1">
        <f>COUNTIF(B1048,"MINDDS")</f>
        <v>0</v>
      </c>
      <c r="M1048" s="2"/>
    </row>
    <row r="1049" spans="1:13" s="1" customFormat="1" x14ac:dyDescent="0.2">
      <c r="A1049" s="1" t="s">
        <v>1903</v>
      </c>
      <c r="D1049" s="1" t="s">
        <v>5</v>
      </c>
      <c r="E1049" s="1" t="s">
        <v>3</v>
      </c>
      <c r="F1049" s="1" t="s">
        <v>44</v>
      </c>
      <c r="G1049" s="1" t="s">
        <v>8</v>
      </c>
      <c r="H1049" s="1" t="s">
        <v>9</v>
      </c>
      <c r="I1049" s="1">
        <f t="shared" si="34"/>
        <v>1</v>
      </c>
      <c r="J1049" s="1">
        <f t="shared" si="35"/>
        <v>0</v>
      </c>
      <c r="K1049" s="1">
        <f>COUNTIF(B1049,"MINDDS")</f>
        <v>0</v>
      </c>
    </row>
    <row r="1050" spans="1:13" s="1" customFormat="1" x14ac:dyDescent="0.2">
      <c r="A1050" s="1" t="s">
        <v>1904</v>
      </c>
      <c r="D1050" s="1" t="s">
        <v>5</v>
      </c>
      <c r="E1050" s="1" t="s">
        <v>8</v>
      </c>
      <c r="F1050" s="1" t="s">
        <v>26</v>
      </c>
      <c r="G1050" s="1" t="s">
        <v>8</v>
      </c>
      <c r="H1050" s="1" t="s">
        <v>9</v>
      </c>
      <c r="I1050" s="1">
        <f t="shared" si="34"/>
        <v>1</v>
      </c>
      <c r="J1050" s="1">
        <f t="shared" si="35"/>
        <v>0</v>
      </c>
      <c r="K1050" s="1">
        <f>COUNTIF(B1050,"MINDDS")</f>
        <v>0</v>
      </c>
      <c r="M1050" s="2"/>
    </row>
    <row r="1051" spans="1:13" s="1" customFormat="1" x14ac:dyDescent="0.2">
      <c r="A1051" s="1" t="s">
        <v>1905</v>
      </c>
      <c r="D1051" s="1" t="s">
        <v>10</v>
      </c>
      <c r="E1051" s="1" t="s">
        <v>3</v>
      </c>
      <c r="F1051" s="1" t="s">
        <v>44</v>
      </c>
      <c r="G1051" s="1" t="s">
        <v>8</v>
      </c>
      <c r="H1051" s="1" t="s">
        <v>9</v>
      </c>
      <c r="I1051" s="1">
        <f t="shared" si="34"/>
        <v>1</v>
      </c>
      <c r="J1051" s="1">
        <f t="shared" si="35"/>
        <v>0</v>
      </c>
      <c r="K1051" s="1">
        <f>COUNTIF(B1051,"MINDDS")</f>
        <v>0</v>
      </c>
    </row>
    <row r="1052" spans="1:13" s="1" customFormat="1" x14ac:dyDescent="0.2">
      <c r="A1052" s="1" t="s">
        <v>1912</v>
      </c>
      <c r="D1052" s="1" t="s">
        <v>5</v>
      </c>
      <c r="E1052" s="1" t="s">
        <v>8</v>
      </c>
      <c r="F1052" s="1" t="s">
        <v>11</v>
      </c>
      <c r="G1052" s="1" t="s">
        <v>8</v>
      </c>
      <c r="H1052" s="1" t="s">
        <v>1913</v>
      </c>
      <c r="I1052" s="1">
        <v>1</v>
      </c>
      <c r="J1052" s="1">
        <f t="shared" si="35"/>
        <v>0</v>
      </c>
      <c r="K1052" s="1">
        <f>COUNTIF(B1052,"MINDDS")</f>
        <v>0</v>
      </c>
    </row>
    <row r="1053" spans="1:13" s="1" customFormat="1" x14ac:dyDescent="0.2">
      <c r="A1053" s="1" t="s">
        <v>1924</v>
      </c>
      <c r="D1053" s="1" t="s">
        <v>5</v>
      </c>
      <c r="E1053" s="1" t="s">
        <v>8</v>
      </c>
      <c r="F1053" s="1" t="s">
        <v>11</v>
      </c>
      <c r="G1053" s="1" t="s">
        <v>8</v>
      </c>
      <c r="H1053" s="1" t="s">
        <v>9</v>
      </c>
      <c r="I1053" s="1">
        <f t="shared" ref="I1053:I1084" si="36">COUNTIF(H1053,"Ineligible.")+COUNTIF(H1053,"Patient approached by conflicting study.")</f>
        <v>1</v>
      </c>
      <c r="J1053" s="1">
        <f t="shared" si="35"/>
        <v>0</v>
      </c>
      <c r="K1053" s="1">
        <f>COUNTIF(B1053,"MINDDS")</f>
        <v>0</v>
      </c>
    </row>
    <row r="1054" spans="1:13" s="1" customFormat="1" x14ac:dyDescent="0.2">
      <c r="A1054" s="1" t="s">
        <v>1925</v>
      </c>
      <c r="D1054" s="1" t="s">
        <v>5</v>
      </c>
      <c r="E1054" s="1" t="s">
        <v>8</v>
      </c>
      <c r="F1054" s="1" t="s">
        <v>11</v>
      </c>
      <c r="G1054" s="1" t="s">
        <v>8</v>
      </c>
      <c r="H1054" s="1" t="s">
        <v>9</v>
      </c>
      <c r="I1054" s="1">
        <f t="shared" si="36"/>
        <v>1</v>
      </c>
      <c r="J1054" s="1">
        <f t="shared" si="35"/>
        <v>0</v>
      </c>
      <c r="K1054" s="1">
        <f>COUNTIF(B1054,"MINDDS")</f>
        <v>0</v>
      </c>
    </row>
    <row r="1055" spans="1:13" s="1" customFormat="1" x14ac:dyDescent="0.2">
      <c r="A1055" s="1" t="s">
        <v>1926</v>
      </c>
      <c r="D1055" s="1" t="s">
        <v>10</v>
      </c>
      <c r="E1055" s="1" t="s">
        <v>8</v>
      </c>
      <c r="F1055" s="1" t="s">
        <v>11</v>
      </c>
      <c r="G1055" s="1" t="s">
        <v>8</v>
      </c>
      <c r="H1055" s="1" t="s">
        <v>9</v>
      </c>
      <c r="I1055" s="1">
        <f t="shared" si="36"/>
        <v>1</v>
      </c>
      <c r="J1055" s="1">
        <f t="shared" si="35"/>
        <v>0</v>
      </c>
      <c r="K1055" s="1">
        <f>COUNTIF(B1055,"MINDDS")</f>
        <v>0</v>
      </c>
      <c r="M1055" s="2"/>
    </row>
    <row r="1056" spans="1:13" s="1" customFormat="1" x14ac:dyDescent="0.2">
      <c r="A1056" s="1" t="s">
        <v>1927</v>
      </c>
      <c r="D1056" s="1" t="s">
        <v>5</v>
      </c>
      <c r="E1056" s="1" t="s">
        <v>8</v>
      </c>
      <c r="F1056" s="1" t="s">
        <v>11</v>
      </c>
      <c r="G1056" s="1" t="s">
        <v>8</v>
      </c>
      <c r="H1056" s="1" t="s">
        <v>9</v>
      </c>
      <c r="I1056" s="1">
        <f t="shared" si="36"/>
        <v>1</v>
      </c>
      <c r="J1056" s="1">
        <f t="shared" si="35"/>
        <v>0</v>
      </c>
      <c r="K1056" s="1">
        <f>COUNTIF(B1056,"MINDDS")</f>
        <v>0</v>
      </c>
    </row>
    <row r="1057" spans="1:13" s="1" customFormat="1" x14ac:dyDescent="0.2">
      <c r="A1057" s="1" t="s">
        <v>1928</v>
      </c>
      <c r="D1057" s="1" t="s">
        <v>10</v>
      </c>
      <c r="E1057" s="1" t="s">
        <v>3</v>
      </c>
      <c r="F1057" s="1" t="s">
        <v>11</v>
      </c>
      <c r="G1057" s="1" t="s">
        <v>8</v>
      </c>
      <c r="H1057" s="1" t="s">
        <v>9</v>
      </c>
      <c r="I1057" s="1">
        <f t="shared" si="36"/>
        <v>1</v>
      </c>
      <c r="J1057" s="1">
        <f t="shared" si="35"/>
        <v>0</v>
      </c>
      <c r="K1057" s="1">
        <f>COUNTIF(B1057,"MINDDS")</f>
        <v>0</v>
      </c>
    </row>
    <row r="1058" spans="1:13" s="1" customFormat="1" x14ac:dyDescent="0.2">
      <c r="A1058" s="1" t="s">
        <v>1943</v>
      </c>
      <c r="C1058" s="1">
        <v>69</v>
      </c>
      <c r="D1058" s="1" t="s">
        <v>10</v>
      </c>
      <c r="E1058" s="1" t="s">
        <v>620</v>
      </c>
      <c r="F1058" s="1" t="s">
        <v>1226</v>
      </c>
      <c r="G1058" s="1" t="s">
        <v>3</v>
      </c>
      <c r="H1058" s="1" t="s">
        <v>9</v>
      </c>
      <c r="I1058" s="1">
        <f t="shared" si="36"/>
        <v>1</v>
      </c>
      <c r="J1058" s="1">
        <f t="shared" si="35"/>
        <v>0</v>
      </c>
      <c r="K1058" s="1">
        <f>COUNTIF(B1058,"MINDDS")</f>
        <v>0</v>
      </c>
      <c r="L1058" s="2"/>
    </row>
    <row r="1059" spans="1:13" s="1" customFormat="1" x14ac:dyDescent="0.2">
      <c r="A1059" s="1" t="s">
        <v>1947</v>
      </c>
      <c r="D1059" s="1" t="s">
        <v>10</v>
      </c>
      <c r="E1059" s="1" t="s">
        <v>3</v>
      </c>
      <c r="F1059" s="1" t="s">
        <v>1262</v>
      </c>
      <c r="G1059" s="1" t="s">
        <v>8</v>
      </c>
      <c r="H1059" s="1" t="s">
        <v>9</v>
      </c>
      <c r="I1059" s="1">
        <f t="shared" si="36"/>
        <v>1</v>
      </c>
      <c r="J1059" s="1">
        <f t="shared" si="35"/>
        <v>0</v>
      </c>
      <c r="K1059" s="1">
        <f>COUNTIF(B1059,"MINDDS")</f>
        <v>0</v>
      </c>
    </row>
    <row r="1060" spans="1:13" s="1" customFormat="1" x14ac:dyDescent="0.2">
      <c r="A1060" s="1" t="s">
        <v>1950</v>
      </c>
      <c r="D1060" s="1" t="s">
        <v>5</v>
      </c>
      <c r="E1060" s="1" t="s">
        <v>8</v>
      </c>
      <c r="F1060" s="1" t="s">
        <v>44</v>
      </c>
      <c r="G1060" s="1" t="s">
        <v>8</v>
      </c>
      <c r="H1060" s="1" t="s">
        <v>9</v>
      </c>
      <c r="I1060" s="1">
        <f t="shared" si="36"/>
        <v>1</v>
      </c>
      <c r="J1060" s="1">
        <f t="shared" si="35"/>
        <v>0</v>
      </c>
      <c r="K1060" s="1">
        <f>COUNTIF(B1060,"MINDDS")</f>
        <v>0</v>
      </c>
    </row>
    <row r="1061" spans="1:13" s="1" customFormat="1" x14ac:dyDescent="0.2">
      <c r="A1061" s="1" t="s">
        <v>1953</v>
      </c>
      <c r="D1061" s="1" t="s">
        <v>5</v>
      </c>
      <c r="E1061" s="1" t="s">
        <v>8</v>
      </c>
      <c r="F1061" s="1" t="s">
        <v>11</v>
      </c>
      <c r="G1061" s="1" t="s">
        <v>8</v>
      </c>
      <c r="H1061" s="1" t="s">
        <v>9</v>
      </c>
      <c r="I1061" s="1">
        <f t="shared" si="36"/>
        <v>1</v>
      </c>
      <c r="J1061" s="1">
        <f t="shared" si="35"/>
        <v>0</v>
      </c>
      <c r="K1061" s="1">
        <f>COUNTIF(B1061,"MINDDS")</f>
        <v>0</v>
      </c>
    </row>
    <row r="1062" spans="1:13" s="1" customFormat="1" x14ac:dyDescent="0.2">
      <c r="A1062" s="1" t="s">
        <v>1954</v>
      </c>
      <c r="D1062" s="1" t="s">
        <v>10</v>
      </c>
      <c r="E1062" s="1" t="s">
        <v>8</v>
      </c>
      <c r="F1062" s="1" t="s">
        <v>11</v>
      </c>
      <c r="G1062" s="1" t="s">
        <v>8</v>
      </c>
      <c r="H1062" s="1" t="s">
        <v>9</v>
      </c>
      <c r="I1062" s="1">
        <f t="shared" si="36"/>
        <v>1</v>
      </c>
      <c r="J1062" s="1">
        <f t="shared" si="35"/>
        <v>0</v>
      </c>
      <c r="K1062" s="1">
        <f>COUNTIF(B1062,"MINDDS")</f>
        <v>0</v>
      </c>
    </row>
    <row r="1063" spans="1:13" s="1" customFormat="1" x14ac:dyDescent="0.2">
      <c r="A1063" s="1" t="s">
        <v>1955</v>
      </c>
      <c r="D1063" s="1" t="s">
        <v>10</v>
      </c>
      <c r="E1063" s="1" t="s">
        <v>8</v>
      </c>
      <c r="F1063" s="1" t="s">
        <v>11</v>
      </c>
      <c r="G1063" s="1" t="s">
        <v>8</v>
      </c>
      <c r="H1063" s="1" t="s">
        <v>9</v>
      </c>
      <c r="I1063" s="1">
        <f t="shared" si="36"/>
        <v>1</v>
      </c>
      <c r="J1063" s="1">
        <f t="shared" si="35"/>
        <v>0</v>
      </c>
      <c r="K1063" s="1">
        <f>COUNTIF(B1063,"MINDDS")</f>
        <v>0</v>
      </c>
      <c r="M1063" s="2"/>
    </row>
    <row r="1064" spans="1:13" s="1" customFormat="1" x14ac:dyDescent="0.2">
      <c r="A1064" s="1" t="s">
        <v>1956</v>
      </c>
      <c r="D1064" s="1" t="s">
        <v>10</v>
      </c>
      <c r="E1064" s="1" t="s">
        <v>8</v>
      </c>
      <c r="F1064" s="1" t="s">
        <v>11</v>
      </c>
      <c r="G1064" s="1" t="s">
        <v>8</v>
      </c>
      <c r="H1064" s="1" t="s">
        <v>9</v>
      </c>
      <c r="I1064" s="1">
        <f t="shared" si="36"/>
        <v>1</v>
      </c>
      <c r="J1064" s="1">
        <f t="shared" si="35"/>
        <v>0</v>
      </c>
      <c r="K1064" s="1">
        <f>COUNTIF(B1064,"MINDDS")</f>
        <v>0</v>
      </c>
    </row>
    <row r="1065" spans="1:13" s="1" customFormat="1" x14ac:dyDescent="0.2">
      <c r="A1065" s="1" t="s">
        <v>1957</v>
      </c>
      <c r="D1065" s="1" t="s">
        <v>10</v>
      </c>
      <c r="E1065" s="1" t="s">
        <v>620</v>
      </c>
      <c r="F1065" s="1" t="s">
        <v>11</v>
      </c>
      <c r="G1065" s="1" t="s">
        <v>8</v>
      </c>
      <c r="H1065" s="1" t="s">
        <v>9</v>
      </c>
      <c r="I1065" s="1">
        <f t="shared" si="36"/>
        <v>1</v>
      </c>
      <c r="J1065" s="1">
        <f t="shared" si="35"/>
        <v>0</v>
      </c>
      <c r="K1065" s="1">
        <f>COUNTIF(B1065,"MINDDS")</f>
        <v>0</v>
      </c>
    </row>
    <row r="1066" spans="1:13" s="1" customFormat="1" x14ac:dyDescent="0.2">
      <c r="A1066" s="1" t="s">
        <v>1958</v>
      </c>
      <c r="D1066" s="1" t="s">
        <v>10</v>
      </c>
      <c r="E1066" s="1" t="s">
        <v>8</v>
      </c>
      <c r="F1066" s="1" t="s">
        <v>11</v>
      </c>
      <c r="G1066" s="1" t="s">
        <v>8</v>
      </c>
      <c r="H1066" s="1" t="s">
        <v>9</v>
      </c>
      <c r="I1066" s="1">
        <f t="shared" si="36"/>
        <v>1</v>
      </c>
      <c r="J1066" s="1">
        <f t="shared" si="35"/>
        <v>0</v>
      </c>
      <c r="K1066" s="1">
        <f>COUNTIF(B1066,"MINDDS")</f>
        <v>0</v>
      </c>
      <c r="M1066" s="2"/>
    </row>
    <row r="1067" spans="1:13" s="1" customFormat="1" x14ac:dyDescent="0.2">
      <c r="A1067" s="1" t="s">
        <v>1959</v>
      </c>
      <c r="D1067" s="1" t="s">
        <v>10</v>
      </c>
      <c r="E1067" s="1" t="s">
        <v>8</v>
      </c>
      <c r="F1067" s="1" t="s">
        <v>11</v>
      </c>
      <c r="G1067" s="1" t="s">
        <v>8</v>
      </c>
      <c r="H1067" s="1" t="s">
        <v>9</v>
      </c>
      <c r="I1067" s="1">
        <f t="shared" si="36"/>
        <v>1</v>
      </c>
      <c r="J1067" s="1">
        <f t="shared" si="35"/>
        <v>0</v>
      </c>
      <c r="K1067" s="1">
        <f>COUNTIF(B1067,"MINDDS")</f>
        <v>0</v>
      </c>
      <c r="M1067" s="2"/>
    </row>
    <row r="1068" spans="1:13" s="1" customFormat="1" x14ac:dyDescent="0.2">
      <c r="A1068" s="1" t="s">
        <v>1970</v>
      </c>
      <c r="D1068" s="1" t="s">
        <v>10</v>
      </c>
      <c r="E1068" s="1" t="s">
        <v>8</v>
      </c>
      <c r="F1068" s="1" t="s">
        <v>11</v>
      </c>
      <c r="G1068" s="1" t="s">
        <v>8</v>
      </c>
      <c r="H1068" s="1" t="s">
        <v>9</v>
      </c>
      <c r="I1068" s="1">
        <f t="shared" si="36"/>
        <v>1</v>
      </c>
      <c r="J1068" s="1">
        <f t="shared" si="35"/>
        <v>0</v>
      </c>
      <c r="K1068" s="1">
        <f>COUNTIF(B1068,"MINDDS")</f>
        <v>0</v>
      </c>
    </row>
    <row r="1069" spans="1:13" s="1" customFormat="1" x14ac:dyDescent="0.2">
      <c r="A1069" s="1" t="s">
        <v>1973</v>
      </c>
      <c r="D1069" s="1" t="s">
        <v>5</v>
      </c>
      <c r="E1069" s="1" t="s">
        <v>8</v>
      </c>
      <c r="F1069" s="1" t="s">
        <v>11</v>
      </c>
      <c r="G1069" s="1" t="s">
        <v>8</v>
      </c>
      <c r="H1069" s="1" t="s">
        <v>9</v>
      </c>
      <c r="I1069" s="1">
        <f t="shared" si="36"/>
        <v>1</v>
      </c>
      <c r="J1069" s="1">
        <f t="shared" si="35"/>
        <v>0</v>
      </c>
      <c r="K1069" s="1">
        <f>COUNTIF(B1069,"MINDDS")</f>
        <v>0</v>
      </c>
    </row>
    <row r="1070" spans="1:13" s="1" customFormat="1" x14ac:dyDescent="0.2">
      <c r="A1070" s="1" t="s">
        <v>1974</v>
      </c>
      <c r="D1070" s="1" t="s">
        <v>10</v>
      </c>
      <c r="E1070" s="1" t="s">
        <v>8</v>
      </c>
      <c r="F1070" s="1" t="s">
        <v>11</v>
      </c>
      <c r="G1070" s="1" t="s">
        <v>8</v>
      </c>
      <c r="H1070" s="1" t="s">
        <v>9</v>
      </c>
      <c r="I1070" s="1">
        <f t="shared" si="36"/>
        <v>1</v>
      </c>
      <c r="J1070" s="1">
        <f t="shared" si="35"/>
        <v>0</v>
      </c>
      <c r="K1070" s="1">
        <f>COUNTIF(B1070,"MINDDS")</f>
        <v>0</v>
      </c>
    </row>
    <row r="1071" spans="1:13" s="1" customFormat="1" x14ac:dyDescent="0.2">
      <c r="A1071" s="1" t="s">
        <v>1987</v>
      </c>
      <c r="D1071" s="1" t="s">
        <v>10</v>
      </c>
      <c r="E1071" s="1" t="s">
        <v>8</v>
      </c>
      <c r="F1071" s="1" t="s">
        <v>26</v>
      </c>
      <c r="G1071" s="1" t="s">
        <v>8</v>
      </c>
      <c r="H1071" s="1" t="s">
        <v>9</v>
      </c>
      <c r="I1071" s="1">
        <f t="shared" si="36"/>
        <v>1</v>
      </c>
      <c r="J1071" s="1">
        <f t="shared" si="35"/>
        <v>0</v>
      </c>
      <c r="K1071" s="1">
        <f>COUNTIF(B1071,"MINDDS")</f>
        <v>0</v>
      </c>
    </row>
    <row r="1072" spans="1:13" s="1" customFormat="1" x14ac:dyDescent="0.2">
      <c r="A1072" s="1" t="s">
        <v>1990</v>
      </c>
      <c r="D1072" s="1" t="s">
        <v>10</v>
      </c>
      <c r="E1072" s="1" t="s">
        <v>8</v>
      </c>
      <c r="F1072" s="1" t="s">
        <v>11</v>
      </c>
      <c r="G1072" s="1" t="s">
        <v>8</v>
      </c>
      <c r="H1072" s="1" t="s">
        <v>9</v>
      </c>
      <c r="I1072" s="1">
        <f t="shared" si="36"/>
        <v>1</v>
      </c>
      <c r="J1072" s="1">
        <f t="shared" si="35"/>
        <v>0</v>
      </c>
      <c r="K1072" s="1">
        <f>COUNTIF(B1072,"MINDDS")</f>
        <v>0</v>
      </c>
    </row>
    <row r="1073" spans="1:13" s="1" customFormat="1" x14ac:dyDescent="0.2">
      <c r="A1073" s="1" t="s">
        <v>1991</v>
      </c>
      <c r="D1073" s="1" t="s">
        <v>10</v>
      </c>
      <c r="E1073" s="1" t="s">
        <v>620</v>
      </c>
      <c r="F1073" s="1" t="s">
        <v>11</v>
      </c>
      <c r="G1073" s="1" t="s">
        <v>8</v>
      </c>
      <c r="H1073" s="1" t="s">
        <v>9</v>
      </c>
      <c r="I1073" s="1">
        <f t="shared" si="36"/>
        <v>1</v>
      </c>
      <c r="J1073" s="1">
        <f t="shared" si="35"/>
        <v>0</v>
      </c>
      <c r="K1073" s="1">
        <f>COUNTIF(B1073,"MINDDS")</f>
        <v>0</v>
      </c>
      <c r="M1073" s="2"/>
    </row>
    <row r="1074" spans="1:13" s="1" customFormat="1" x14ac:dyDescent="0.2">
      <c r="A1074" s="1" t="s">
        <v>1992</v>
      </c>
      <c r="D1074" s="1" t="s">
        <v>10</v>
      </c>
      <c r="E1074" s="1" t="s">
        <v>8</v>
      </c>
      <c r="F1074" s="1" t="s">
        <v>11</v>
      </c>
      <c r="G1074" s="1" t="s">
        <v>8</v>
      </c>
      <c r="H1074" s="1" t="s">
        <v>9</v>
      </c>
      <c r="I1074" s="1">
        <f t="shared" si="36"/>
        <v>1</v>
      </c>
      <c r="J1074" s="1">
        <f t="shared" si="35"/>
        <v>0</v>
      </c>
      <c r="K1074" s="1">
        <f>COUNTIF(B1074,"MINDDS")</f>
        <v>0</v>
      </c>
      <c r="M1074" s="2"/>
    </row>
    <row r="1075" spans="1:13" s="1" customFormat="1" x14ac:dyDescent="0.2">
      <c r="A1075" s="1" t="s">
        <v>1993</v>
      </c>
      <c r="D1075" s="1" t="s">
        <v>10</v>
      </c>
      <c r="E1075" s="1" t="s">
        <v>8</v>
      </c>
      <c r="F1075" s="1" t="s">
        <v>11</v>
      </c>
      <c r="G1075" s="1" t="s">
        <v>8</v>
      </c>
      <c r="H1075" s="1" t="s">
        <v>9</v>
      </c>
      <c r="I1075" s="1">
        <f t="shared" si="36"/>
        <v>1</v>
      </c>
      <c r="J1075" s="1">
        <f t="shared" si="35"/>
        <v>0</v>
      </c>
      <c r="K1075" s="1">
        <f>COUNTIF(B1075,"MINDDS")</f>
        <v>0</v>
      </c>
    </row>
    <row r="1076" spans="1:13" s="1" customFormat="1" x14ac:dyDescent="0.2">
      <c r="A1076" s="1" t="s">
        <v>1994</v>
      </c>
      <c r="D1076" s="1" t="s">
        <v>5</v>
      </c>
      <c r="E1076" s="1" t="s">
        <v>8</v>
      </c>
      <c r="F1076" s="1" t="s">
        <v>11</v>
      </c>
      <c r="G1076" s="1" t="s">
        <v>8</v>
      </c>
      <c r="H1076" s="1" t="s">
        <v>9</v>
      </c>
      <c r="I1076" s="1">
        <f t="shared" si="36"/>
        <v>1</v>
      </c>
      <c r="J1076" s="1">
        <f t="shared" si="35"/>
        <v>0</v>
      </c>
      <c r="K1076" s="1">
        <f>COUNTIF(B1076,"MINDDS")</f>
        <v>0</v>
      </c>
    </row>
    <row r="1077" spans="1:13" s="1" customFormat="1" x14ac:dyDescent="0.2">
      <c r="A1077" s="1" t="s">
        <v>1995</v>
      </c>
      <c r="D1077" s="1" t="s">
        <v>10</v>
      </c>
      <c r="E1077" s="1" t="s">
        <v>620</v>
      </c>
      <c r="F1077" s="1" t="s">
        <v>11</v>
      </c>
      <c r="G1077" s="1" t="s">
        <v>8</v>
      </c>
      <c r="H1077" s="1" t="s">
        <v>9</v>
      </c>
      <c r="I1077" s="1">
        <f t="shared" si="36"/>
        <v>1</v>
      </c>
      <c r="J1077" s="1">
        <f t="shared" si="35"/>
        <v>0</v>
      </c>
      <c r="K1077" s="1">
        <f>COUNTIF(B1077,"MINDDS")</f>
        <v>0</v>
      </c>
    </row>
    <row r="1078" spans="1:13" s="1" customFormat="1" x14ac:dyDescent="0.2">
      <c r="A1078" s="1" t="s">
        <v>2009</v>
      </c>
      <c r="D1078" s="1" t="s">
        <v>5</v>
      </c>
      <c r="E1078" s="1" t="s">
        <v>8</v>
      </c>
      <c r="F1078" s="1" t="s">
        <v>11</v>
      </c>
      <c r="G1078" s="1" t="s">
        <v>8</v>
      </c>
      <c r="H1078" s="1" t="s">
        <v>9</v>
      </c>
      <c r="I1078" s="1">
        <f t="shared" si="36"/>
        <v>1</v>
      </c>
      <c r="J1078" s="1">
        <f t="shared" si="35"/>
        <v>0</v>
      </c>
      <c r="K1078" s="1">
        <f>COUNTIF(B1078,"MINDDS")</f>
        <v>0</v>
      </c>
    </row>
    <row r="1079" spans="1:13" s="1" customFormat="1" x14ac:dyDescent="0.2">
      <c r="A1079" s="1" t="s">
        <v>2010</v>
      </c>
      <c r="D1079" s="1" t="s">
        <v>10</v>
      </c>
      <c r="E1079" s="1" t="s">
        <v>8</v>
      </c>
      <c r="F1079" s="1" t="s">
        <v>11</v>
      </c>
      <c r="G1079" s="1" t="s">
        <v>8</v>
      </c>
      <c r="H1079" s="1" t="s">
        <v>9</v>
      </c>
      <c r="I1079" s="1">
        <f t="shared" si="36"/>
        <v>1</v>
      </c>
      <c r="J1079" s="1">
        <f t="shared" si="35"/>
        <v>0</v>
      </c>
      <c r="K1079" s="1">
        <f>COUNTIF(B1079,"MINDDS")</f>
        <v>0</v>
      </c>
      <c r="M1079" s="2"/>
    </row>
    <row r="1080" spans="1:13" s="1" customFormat="1" x14ac:dyDescent="0.2">
      <c r="A1080" s="1" t="s">
        <v>2022</v>
      </c>
      <c r="D1080" s="1" t="s">
        <v>10</v>
      </c>
      <c r="E1080" s="1" t="s">
        <v>8</v>
      </c>
      <c r="F1080" s="1" t="s">
        <v>11</v>
      </c>
      <c r="G1080" s="1" t="s">
        <v>8</v>
      </c>
      <c r="H1080" s="1" t="s">
        <v>9</v>
      </c>
      <c r="I1080" s="1">
        <f t="shared" si="36"/>
        <v>1</v>
      </c>
      <c r="J1080" s="1">
        <f t="shared" si="35"/>
        <v>0</v>
      </c>
      <c r="K1080" s="1">
        <f>COUNTIF(B1080,"MINDDS")</f>
        <v>0</v>
      </c>
    </row>
    <row r="1081" spans="1:13" s="1" customFormat="1" x14ac:dyDescent="0.2">
      <c r="A1081" s="1" t="s">
        <v>2023</v>
      </c>
      <c r="D1081" s="1" t="s">
        <v>10</v>
      </c>
      <c r="E1081" s="1" t="s">
        <v>8</v>
      </c>
      <c r="F1081" s="1" t="s">
        <v>11</v>
      </c>
      <c r="G1081" s="1" t="s">
        <v>8</v>
      </c>
      <c r="H1081" s="1" t="s">
        <v>9</v>
      </c>
      <c r="I1081" s="1">
        <f t="shared" si="36"/>
        <v>1</v>
      </c>
      <c r="J1081" s="1">
        <f t="shared" si="35"/>
        <v>0</v>
      </c>
      <c r="K1081" s="1">
        <f>COUNTIF(B1081,"MINDDS")</f>
        <v>0</v>
      </c>
    </row>
    <row r="1082" spans="1:13" s="1" customFormat="1" x14ac:dyDescent="0.2">
      <c r="A1082" s="1" t="s">
        <v>2025</v>
      </c>
      <c r="D1082" s="1" t="s">
        <v>10</v>
      </c>
      <c r="E1082" s="1" t="s">
        <v>8</v>
      </c>
      <c r="F1082" s="1" t="s">
        <v>26</v>
      </c>
      <c r="G1082" s="1" t="s">
        <v>8</v>
      </c>
      <c r="H1082" s="1" t="s">
        <v>9</v>
      </c>
      <c r="I1082" s="1">
        <f t="shared" si="36"/>
        <v>1</v>
      </c>
      <c r="J1082" s="1">
        <f t="shared" si="35"/>
        <v>0</v>
      </c>
      <c r="K1082" s="1">
        <f>COUNTIF(B1082,"MINDDS")</f>
        <v>0</v>
      </c>
    </row>
    <row r="1083" spans="1:13" s="1" customFormat="1" x14ac:dyDescent="0.2">
      <c r="A1083" s="1" t="s">
        <v>2026</v>
      </c>
      <c r="D1083" s="1" t="s">
        <v>5</v>
      </c>
      <c r="E1083" s="1" t="s">
        <v>8</v>
      </c>
      <c r="F1083" s="1" t="s">
        <v>11</v>
      </c>
      <c r="G1083" s="1" t="s">
        <v>8</v>
      </c>
      <c r="H1083" s="1" t="s">
        <v>9</v>
      </c>
      <c r="I1083" s="1">
        <f t="shared" si="36"/>
        <v>1</v>
      </c>
      <c r="J1083" s="1">
        <f t="shared" si="35"/>
        <v>0</v>
      </c>
      <c r="K1083" s="1">
        <f>COUNTIF(B1083,"MINDDS")</f>
        <v>0</v>
      </c>
    </row>
    <row r="1084" spans="1:13" s="1" customFormat="1" x14ac:dyDescent="0.2">
      <c r="A1084" s="1" t="s">
        <v>2027</v>
      </c>
      <c r="D1084" s="1" t="s">
        <v>5</v>
      </c>
      <c r="E1084" s="1" t="s">
        <v>8</v>
      </c>
      <c r="F1084" s="1" t="s">
        <v>11</v>
      </c>
      <c r="G1084" s="1" t="s">
        <v>8</v>
      </c>
      <c r="H1084" s="1" t="s">
        <v>9</v>
      </c>
      <c r="I1084" s="1">
        <f t="shared" si="36"/>
        <v>1</v>
      </c>
      <c r="J1084" s="1">
        <f t="shared" si="35"/>
        <v>0</v>
      </c>
      <c r="K1084" s="1">
        <f>COUNTIF(B1084,"MINDDS")</f>
        <v>0</v>
      </c>
    </row>
    <row r="1085" spans="1:13" s="1" customFormat="1" x14ac:dyDescent="0.2">
      <c r="A1085" s="1" t="s">
        <v>2028</v>
      </c>
      <c r="D1085" s="1" t="s">
        <v>10</v>
      </c>
      <c r="E1085" s="1" t="s">
        <v>8</v>
      </c>
      <c r="F1085" s="1" t="s">
        <v>11</v>
      </c>
      <c r="G1085" s="1" t="s">
        <v>8</v>
      </c>
      <c r="H1085" s="1" t="s">
        <v>9</v>
      </c>
      <c r="I1085" s="1">
        <f t="shared" ref="I1085:I1116" si="37">COUNTIF(H1085,"Ineligible.")+COUNTIF(H1085,"Patient approached by conflicting study.")</f>
        <v>1</v>
      </c>
      <c r="J1085" s="1">
        <f t="shared" si="35"/>
        <v>0</v>
      </c>
      <c r="K1085" s="1">
        <f>COUNTIF(B1085,"MINDDS")</f>
        <v>0</v>
      </c>
    </row>
    <row r="1086" spans="1:13" s="1" customFormat="1" x14ac:dyDescent="0.2">
      <c r="A1086" s="1" t="s">
        <v>2029</v>
      </c>
      <c r="D1086" s="1" t="s">
        <v>10</v>
      </c>
      <c r="E1086" s="1" t="s">
        <v>8</v>
      </c>
      <c r="F1086" s="1" t="s">
        <v>1262</v>
      </c>
      <c r="G1086" s="1" t="s">
        <v>8</v>
      </c>
      <c r="H1086" s="1" t="s">
        <v>9</v>
      </c>
      <c r="I1086" s="1">
        <f t="shared" si="37"/>
        <v>1</v>
      </c>
      <c r="J1086" s="1">
        <f t="shared" si="35"/>
        <v>0</v>
      </c>
      <c r="K1086" s="1">
        <f>COUNTIF(B1086,"MINDDS")</f>
        <v>0</v>
      </c>
    </row>
    <row r="1087" spans="1:13" s="1" customFormat="1" x14ac:dyDescent="0.2">
      <c r="A1087" s="1" t="s">
        <v>2030</v>
      </c>
      <c r="D1087" s="1" t="s">
        <v>5</v>
      </c>
      <c r="E1087" s="1" t="s">
        <v>8</v>
      </c>
      <c r="F1087" s="1" t="s">
        <v>11</v>
      </c>
      <c r="G1087" s="1" t="s">
        <v>8</v>
      </c>
      <c r="H1087" s="1" t="s">
        <v>9</v>
      </c>
      <c r="I1087" s="1">
        <f t="shared" si="37"/>
        <v>1</v>
      </c>
      <c r="J1087" s="1">
        <f t="shared" si="35"/>
        <v>0</v>
      </c>
      <c r="K1087" s="1">
        <f>COUNTIF(B1087,"MINDDS")</f>
        <v>0</v>
      </c>
    </row>
    <row r="1088" spans="1:13" s="1" customFormat="1" x14ac:dyDescent="0.2">
      <c r="A1088" s="1" t="s">
        <v>2031</v>
      </c>
      <c r="D1088" s="1" t="s">
        <v>5</v>
      </c>
      <c r="E1088" s="1" t="s">
        <v>8</v>
      </c>
      <c r="F1088" s="1" t="s">
        <v>11</v>
      </c>
      <c r="G1088" s="1" t="s">
        <v>8</v>
      </c>
      <c r="H1088" s="1" t="s">
        <v>9</v>
      </c>
      <c r="I1088" s="1">
        <f t="shared" si="37"/>
        <v>1</v>
      </c>
      <c r="J1088" s="1">
        <f t="shared" si="35"/>
        <v>0</v>
      </c>
      <c r="K1088" s="1">
        <f>COUNTIF(B1088,"MINDDS")</f>
        <v>0</v>
      </c>
    </row>
    <row r="1089" spans="1:13" s="1" customFormat="1" x14ac:dyDescent="0.2">
      <c r="A1089" s="1" t="s">
        <v>2041</v>
      </c>
      <c r="D1089" s="1" t="s">
        <v>5</v>
      </c>
      <c r="E1089" s="1" t="s">
        <v>8</v>
      </c>
      <c r="F1089" s="1" t="s">
        <v>11</v>
      </c>
      <c r="G1089" s="1" t="s">
        <v>8</v>
      </c>
      <c r="H1089" s="1" t="s">
        <v>9</v>
      </c>
      <c r="I1089" s="1">
        <f t="shared" si="37"/>
        <v>1</v>
      </c>
      <c r="J1089" s="1">
        <f t="shared" si="35"/>
        <v>0</v>
      </c>
      <c r="K1089" s="1">
        <f>COUNTIF(B1089,"MINDDS")</f>
        <v>0</v>
      </c>
    </row>
    <row r="1090" spans="1:13" s="1" customFormat="1" x14ac:dyDescent="0.2">
      <c r="A1090" s="1" t="s">
        <v>2044</v>
      </c>
      <c r="D1090" s="1" t="s">
        <v>10</v>
      </c>
      <c r="E1090" s="1" t="s">
        <v>620</v>
      </c>
      <c r="F1090" s="1" t="s">
        <v>11</v>
      </c>
      <c r="G1090" s="1" t="s">
        <v>8</v>
      </c>
      <c r="H1090" s="1" t="s">
        <v>9</v>
      </c>
      <c r="I1090" s="1">
        <f t="shared" si="37"/>
        <v>1</v>
      </c>
      <c r="J1090" s="1">
        <f t="shared" si="35"/>
        <v>0</v>
      </c>
      <c r="K1090" s="1">
        <f>COUNTIF(B1090,"MINDDS")</f>
        <v>0</v>
      </c>
    </row>
    <row r="1091" spans="1:13" s="1" customFormat="1" x14ac:dyDescent="0.2">
      <c r="A1091" s="1" t="s">
        <v>2045</v>
      </c>
      <c r="D1091" s="1" t="s">
        <v>10</v>
      </c>
      <c r="E1091" s="1" t="s">
        <v>620</v>
      </c>
      <c r="F1091" s="1" t="s">
        <v>11</v>
      </c>
      <c r="G1091" s="1" t="s">
        <v>8</v>
      </c>
      <c r="H1091" s="1" t="s">
        <v>9</v>
      </c>
      <c r="I1091" s="1">
        <f t="shared" si="37"/>
        <v>1</v>
      </c>
      <c r="J1091" s="1">
        <f t="shared" si="35"/>
        <v>0</v>
      </c>
      <c r="K1091" s="1">
        <f>COUNTIF(B1091,"MINDDS")</f>
        <v>0</v>
      </c>
      <c r="M1091" s="2"/>
    </row>
    <row r="1092" spans="1:13" s="1" customFormat="1" x14ac:dyDescent="0.2">
      <c r="A1092" s="1" t="s">
        <v>2046</v>
      </c>
      <c r="D1092" s="1" t="s">
        <v>10</v>
      </c>
      <c r="E1092" s="1" t="s">
        <v>8</v>
      </c>
      <c r="F1092" s="1" t="s">
        <v>11</v>
      </c>
      <c r="G1092" s="1" t="s">
        <v>8</v>
      </c>
      <c r="H1092" s="1" t="s">
        <v>9</v>
      </c>
      <c r="I1092" s="1">
        <f t="shared" si="37"/>
        <v>1</v>
      </c>
      <c r="J1092" s="1">
        <f t="shared" si="35"/>
        <v>0</v>
      </c>
      <c r="K1092" s="1">
        <f>COUNTIF(B1092,"MINDDS")</f>
        <v>0</v>
      </c>
    </row>
    <row r="1093" spans="1:13" s="1" customFormat="1" x14ac:dyDescent="0.2">
      <c r="A1093" s="1" t="s">
        <v>2047</v>
      </c>
      <c r="D1093" s="1" t="s">
        <v>5</v>
      </c>
      <c r="E1093" s="1" t="s">
        <v>8</v>
      </c>
      <c r="F1093" s="1" t="s">
        <v>44</v>
      </c>
      <c r="G1093" s="1" t="s">
        <v>8</v>
      </c>
      <c r="H1093" s="1" t="s">
        <v>9</v>
      </c>
      <c r="I1093" s="1">
        <f t="shared" si="37"/>
        <v>1</v>
      </c>
      <c r="J1093" s="1">
        <f t="shared" si="35"/>
        <v>0</v>
      </c>
      <c r="K1093" s="1">
        <f>COUNTIF(B1093,"MINDDS")</f>
        <v>0</v>
      </c>
    </row>
    <row r="1094" spans="1:13" s="1" customFormat="1" x14ac:dyDescent="0.2">
      <c r="A1094" s="1" t="s">
        <v>2060</v>
      </c>
      <c r="D1094" s="1" t="s">
        <v>5</v>
      </c>
      <c r="E1094" s="1" t="s">
        <v>8</v>
      </c>
      <c r="F1094" s="1" t="s">
        <v>11</v>
      </c>
      <c r="G1094" s="1" t="s">
        <v>8</v>
      </c>
      <c r="H1094" s="1" t="s">
        <v>9</v>
      </c>
      <c r="I1094" s="1">
        <f t="shared" si="37"/>
        <v>1</v>
      </c>
      <c r="J1094" s="1">
        <f t="shared" si="35"/>
        <v>0</v>
      </c>
      <c r="K1094" s="1">
        <f>COUNTIF(B1094,"MINDDS")</f>
        <v>0</v>
      </c>
      <c r="M1094" s="2"/>
    </row>
    <row r="1095" spans="1:13" s="1" customFormat="1" x14ac:dyDescent="0.2">
      <c r="A1095" s="1" t="s">
        <v>2063</v>
      </c>
      <c r="D1095" s="1" t="s">
        <v>5</v>
      </c>
      <c r="E1095" s="1" t="s">
        <v>8</v>
      </c>
      <c r="F1095" s="1" t="s">
        <v>11</v>
      </c>
      <c r="G1095" s="1" t="s">
        <v>8</v>
      </c>
      <c r="H1095" s="1" t="s">
        <v>9</v>
      </c>
      <c r="I1095" s="1">
        <f t="shared" si="37"/>
        <v>1</v>
      </c>
      <c r="J1095" s="1">
        <f t="shared" si="35"/>
        <v>0</v>
      </c>
      <c r="K1095" s="1">
        <f>COUNTIF(B1095,"MINDDS")</f>
        <v>0</v>
      </c>
    </row>
    <row r="1096" spans="1:13" s="1" customFormat="1" x14ac:dyDescent="0.2">
      <c r="A1096" s="1" t="s">
        <v>2064</v>
      </c>
      <c r="D1096" s="1" t="s">
        <v>5</v>
      </c>
      <c r="E1096" s="1" t="s">
        <v>620</v>
      </c>
      <c r="F1096" s="1" t="s">
        <v>1226</v>
      </c>
      <c r="G1096" s="1" t="s">
        <v>8</v>
      </c>
      <c r="H1096" s="1" t="s">
        <v>9</v>
      </c>
      <c r="I1096" s="1">
        <f t="shared" si="37"/>
        <v>1</v>
      </c>
      <c r="J1096" s="1">
        <f t="shared" si="35"/>
        <v>0</v>
      </c>
      <c r="K1096" s="1">
        <f>COUNTIF(B1096,"MINDDS")</f>
        <v>0</v>
      </c>
    </row>
    <row r="1097" spans="1:13" s="1" customFormat="1" x14ac:dyDescent="0.2">
      <c r="A1097" s="1" t="s">
        <v>2065</v>
      </c>
      <c r="D1097" s="1" t="s">
        <v>10</v>
      </c>
      <c r="E1097" s="1" t="s">
        <v>8</v>
      </c>
      <c r="F1097" s="1" t="s">
        <v>11</v>
      </c>
      <c r="G1097" s="1" t="s">
        <v>8</v>
      </c>
      <c r="H1097" s="1" t="s">
        <v>9</v>
      </c>
      <c r="I1097" s="1">
        <f t="shared" si="37"/>
        <v>1</v>
      </c>
      <c r="J1097" s="1">
        <f t="shared" si="35"/>
        <v>0</v>
      </c>
      <c r="K1097" s="1">
        <f>COUNTIF(B1097,"MINDDS")</f>
        <v>0</v>
      </c>
    </row>
    <row r="1098" spans="1:13" s="1" customFormat="1" x14ac:dyDescent="0.2">
      <c r="A1098" s="1" t="s">
        <v>2066</v>
      </c>
      <c r="D1098" s="1" t="s">
        <v>10</v>
      </c>
      <c r="E1098" s="1" t="s">
        <v>620</v>
      </c>
      <c r="F1098" s="1" t="s">
        <v>1226</v>
      </c>
      <c r="G1098" s="1" t="s">
        <v>8</v>
      </c>
      <c r="H1098" s="1" t="s">
        <v>9</v>
      </c>
      <c r="I1098" s="1">
        <f t="shared" si="37"/>
        <v>1</v>
      </c>
      <c r="J1098" s="1">
        <f t="shared" si="35"/>
        <v>0</v>
      </c>
      <c r="K1098" s="1">
        <f>COUNTIF(B1098,"MINDDS")</f>
        <v>0</v>
      </c>
    </row>
    <row r="1099" spans="1:13" s="1" customFormat="1" x14ac:dyDescent="0.2">
      <c r="A1099" s="1" t="s">
        <v>2082</v>
      </c>
      <c r="D1099" s="1" t="s">
        <v>5</v>
      </c>
      <c r="E1099" s="1" t="s">
        <v>8</v>
      </c>
      <c r="F1099" s="1" t="s">
        <v>11</v>
      </c>
      <c r="G1099" s="1" t="s">
        <v>8</v>
      </c>
      <c r="H1099" s="1" t="s">
        <v>9</v>
      </c>
      <c r="I1099" s="1">
        <f t="shared" si="37"/>
        <v>1</v>
      </c>
      <c r="J1099" s="1">
        <f t="shared" ref="J1099:J1162" si="38">COUNTIF(H1099,"Patient declined study participation")+COUNTIF(H1099,"Patient declined study discussion")</f>
        <v>0</v>
      </c>
      <c r="K1099" s="1">
        <f>COUNTIF(B1099,"MINDDS")</f>
        <v>0</v>
      </c>
    </row>
    <row r="1100" spans="1:13" s="1" customFormat="1" x14ac:dyDescent="0.2">
      <c r="A1100" s="1" t="s">
        <v>2083</v>
      </c>
      <c r="D1100" s="1" t="s">
        <v>10</v>
      </c>
      <c r="E1100" s="1" t="s">
        <v>8</v>
      </c>
      <c r="F1100" s="1" t="s">
        <v>1262</v>
      </c>
      <c r="G1100" s="1" t="s">
        <v>8</v>
      </c>
      <c r="H1100" s="1" t="s">
        <v>9</v>
      </c>
      <c r="I1100" s="1">
        <f t="shared" si="37"/>
        <v>1</v>
      </c>
      <c r="J1100" s="1">
        <f t="shared" si="38"/>
        <v>0</v>
      </c>
      <c r="K1100" s="1">
        <f>COUNTIF(B1100,"MINDDS")</f>
        <v>0</v>
      </c>
    </row>
    <row r="1101" spans="1:13" s="1" customFormat="1" x14ac:dyDescent="0.2">
      <c r="A1101" s="1" t="s">
        <v>2084</v>
      </c>
      <c r="D1101" s="1" t="s">
        <v>10</v>
      </c>
      <c r="E1101" s="1" t="s">
        <v>8</v>
      </c>
      <c r="F1101" s="1" t="s">
        <v>11</v>
      </c>
      <c r="G1101" s="1" t="s">
        <v>8</v>
      </c>
      <c r="H1101" s="1" t="s">
        <v>9</v>
      </c>
      <c r="I1101" s="1">
        <f t="shared" si="37"/>
        <v>1</v>
      </c>
      <c r="J1101" s="1">
        <f t="shared" si="38"/>
        <v>0</v>
      </c>
      <c r="K1101" s="1">
        <f>COUNTIF(B1101,"MINDDS")</f>
        <v>0</v>
      </c>
    </row>
    <row r="1102" spans="1:13" s="1" customFormat="1" x14ac:dyDescent="0.2">
      <c r="A1102" s="1" t="s">
        <v>2085</v>
      </c>
      <c r="D1102" s="1" t="s">
        <v>10</v>
      </c>
      <c r="E1102" s="1" t="s">
        <v>3</v>
      </c>
      <c r="F1102" s="1" t="s">
        <v>1226</v>
      </c>
      <c r="G1102" s="1" t="s">
        <v>8</v>
      </c>
      <c r="H1102" s="1" t="s">
        <v>9</v>
      </c>
      <c r="I1102" s="1">
        <f t="shared" si="37"/>
        <v>1</v>
      </c>
      <c r="J1102" s="1">
        <f t="shared" si="38"/>
        <v>0</v>
      </c>
      <c r="K1102" s="1">
        <f>COUNTIF(B1102,"MINDDS")</f>
        <v>0</v>
      </c>
    </row>
    <row r="1103" spans="1:13" s="1" customFormat="1" x14ac:dyDescent="0.2">
      <c r="A1103" s="1" t="s">
        <v>2086</v>
      </c>
      <c r="D1103" s="1" t="s">
        <v>10</v>
      </c>
      <c r="E1103" s="1" t="s">
        <v>8</v>
      </c>
      <c r="F1103" s="1" t="s">
        <v>11</v>
      </c>
      <c r="G1103" s="1" t="s">
        <v>8</v>
      </c>
      <c r="H1103" s="1" t="s">
        <v>9</v>
      </c>
      <c r="I1103" s="1">
        <f t="shared" si="37"/>
        <v>1</v>
      </c>
      <c r="J1103" s="1">
        <f t="shared" si="38"/>
        <v>0</v>
      </c>
      <c r="K1103" s="1">
        <f>COUNTIF(B1103,"MINDDS")</f>
        <v>0</v>
      </c>
    </row>
    <row r="1104" spans="1:13" s="1" customFormat="1" x14ac:dyDescent="0.2">
      <c r="A1104" s="1" t="s">
        <v>2087</v>
      </c>
      <c r="D1104" s="1" t="s">
        <v>5</v>
      </c>
      <c r="E1104" s="1" t="s">
        <v>8</v>
      </c>
      <c r="F1104" s="1" t="s">
        <v>11</v>
      </c>
      <c r="G1104" s="1" t="s">
        <v>8</v>
      </c>
      <c r="H1104" s="1" t="s">
        <v>9</v>
      </c>
      <c r="I1104" s="1">
        <f t="shared" si="37"/>
        <v>1</v>
      </c>
      <c r="J1104" s="1">
        <f t="shared" si="38"/>
        <v>0</v>
      </c>
      <c r="K1104" s="1">
        <f>COUNTIF(B1104,"MINDDS")</f>
        <v>0</v>
      </c>
      <c r="M1104" s="2"/>
    </row>
    <row r="1105" spans="1:13" s="1" customFormat="1" x14ac:dyDescent="0.2">
      <c r="A1105" s="1" t="s">
        <v>2091</v>
      </c>
      <c r="D1105" s="1" t="s">
        <v>5</v>
      </c>
      <c r="E1105" s="1" t="s">
        <v>8</v>
      </c>
      <c r="F1105" s="1" t="s">
        <v>11</v>
      </c>
      <c r="G1105" s="1" t="s">
        <v>8</v>
      </c>
      <c r="H1105" s="1" t="s">
        <v>9</v>
      </c>
      <c r="I1105" s="1">
        <f t="shared" si="37"/>
        <v>1</v>
      </c>
      <c r="J1105" s="1">
        <f t="shared" si="38"/>
        <v>0</v>
      </c>
      <c r="K1105" s="1">
        <f>COUNTIF(B1105,"MINDDS")</f>
        <v>0</v>
      </c>
      <c r="M1105" s="2"/>
    </row>
    <row r="1106" spans="1:13" s="1" customFormat="1" x14ac:dyDescent="0.2">
      <c r="A1106" s="1" t="s">
        <v>2103</v>
      </c>
      <c r="D1106" s="1" t="s">
        <v>10</v>
      </c>
      <c r="E1106" s="1" t="s">
        <v>620</v>
      </c>
      <c r="F1106" s="1" t="s">
        <v>1226</v>
      </c>
      <c r="G1106" s="1" t="s">
        <v>8</v>
      </c>
      <c r="H1106" s="1" t="s">
        <v>9</v>
      </c>
      <c r="I1106" s="1">
        <f t="shared" si="37"/>
        <v>1</v>
      </c>
      <c r="J1106" s="1">
        <f t="shared" si="38"/>
        <v>0</v>
      </c>
      <c r="K1106" s="1">
        <f>COUNTIF(B1106,"MINDDS")</f>
        <v>0</v>
      </c>
      <c r="M1106" s="2"/>
    </row>
    <row r="1107" spans="1:13" s="1" customFormat="1" x14ac:dyDescent="0.2">
      <c r="A1107" s="1" t="s">
        <v>2104</v>
      </c>
      <c r="D1107" s="1" t="s">
        <v>10</v>
      </c>
      <c r="E1107" s="1" t="s">
        <v>8</v>
      </c>
      <c r="F1107" s="1" t="s">
        <v>11</v>
      </c>
      <c r="G1107" s="1" t="s">
        <v>8</v>
      </c>
      <c r="H1107" s="1" t="s">
        <v>9</v>
      </c>
      <c r="I1107" s="1">
        <f t="shared" si="37"/>
        <v>1</v>
      </c>
      <c r="J1107" s="1">
        <f t="shared" si="38"/>
        <v>0</v>
      </c>
      <c r="K1107" s="1">
        <f>COUNTIF(B1107,"MINDDS")</f>
        <v>0</v>
      </c>
    </row>
    <row r="1108" spans="1:13" s="1" customFormat="1" x14ac:dyDescent="0.2">
      <c r="A1108" s="1" t="s">
        <v>2105</v>
      </c>
      <c r="D1108" s="1" t="s">
        <v>5</v>
      </c>
      <c r="E1108" s="1" t="s">
        <v>8</v>
      </c>
      <c r="F1108" s="1" t="s">
        <v>11</v>
      </c>
      <c r="G1108" s="1" t="s">
        <v>8</v>
      </c>
      <c r="H1108" s="1" t="s">
        <v>9</v>
      </c>
      <c r="I1108" s="1">
        <f t="shared" si="37"/>
        <v>1</v>
      </c>
      <c r="J1108" s="1">
        <f t="shared" si="38"/>
        <v>0</v>
      </c>
      <c r="K1108" s="1">
        <f>COUNTIF(B1108,"MINDDS")</f>
        <v>0</v>
      </c>
    </row>
    <row r="1109" spans="1:13" s="1" customFormat="1" x14ac:dyDescent="0.2">
      <c r="A1109" s="1" t="s">
        <v>2106</v>
      </c>
      <c r="D1109" s="1" t="s">
        <v>5</v>
      </c>
      <c r="E1109" s="1" t="s">
        <v>8</v>
      </c>
      <c r="F1109" s="1" t="s">
        <v>11</v>
      </c>
      <c r="G1109" s="1" t="s">
        <v>8</v>
      </c>
      <c r="H1109" s="1" t="s">
        <v>9</v>
      </c>
      <c r="I1109" s="1">
        <f t="shared" si="37"/>
        <v>1</v>
      </c>
      <c r="J1109" s="1">
        <f t="shared" si="38"/>
        <v>0</v>
      </c>
      <c r="K1109" s="1">
        <f>COUNTIF(B1109,"MINDDS")</f>
        <v>0</v>
      </c>
    </row>
    <row r="1110" spans="1:13" s="1" customFormat="1" x14ac:dyDescent="0.2">
      <c r="A1110" s="1" t="s">
        <v>2108</v>
      </c>
      <c r="D1110" s="1" t="s">
        <v>10</v>
      </c>
      <c r="E1110" s="1" t="s">
        <v>8</v>
      </c>
      <c r="F1110" s="1" t="s">
        <v>11</v>
      </c>
      <c r="G1110" s="1" t="s">
        <v>8</v>
      </c>
      <c r="H1110" s="1" t="s">
        <v>9</v>
      </c>
      <c r="I1110" s="1">
        <f t="shared" si="37"/>
        <v>1</v>
      </c>
      <c r="J1110" s="1">
        <f t="shared" si="38"/>
        <v>0</v>
      </c>
      <c r="K1110" s="1">
        <f>COUNTIF(B1110,"MINDDS")</f>
        <v>0</v>
      </c>
    </row>
    <row r="1111" spans="1:13" s="1" customFormat="1" x14ac:dyDescent="0.2">
      <c r="A1111" s="1" t="s">
        <v>2109</v>
      </c>
      <c r="D1111" s="1" t="s">
        <v>10</v>
      </c>
      <c r="E1111" s="1" t="s">
        <v>8</v>
      </c>
      <c r="F1111" s="1" t="s">
        <v>11</v>
      </c>
      <c r="G1111" s="1" t="s">
        <v>8</v>
      </c>
      <c r="H1111" s="1" t="s">
        <v>9</v>
      </c>
      <c r="I1111" s="1">
        <f t="shared" si="37"/>
        <v>1</v>
      </c>
      <c r="J1111" s="1">
        <f t="shared" si="38"/>
        <v>0</v>
      </c>
      <c r="K1111" s="1">
        <f>COUNTIF(B1111,"MINDDS")</f>
        <v>0</v>
      </c>
    </row>
    <row r="1112" spans="1:13" s="1" customFormat="1" x14ac:dyDescent="0.2">
      <c r="A1112" s="1" t="s">
        <v>2119</v>
      </c>
      <c r="D1112" s="1" t="s">
        <v>5</v>
      </c>
      <c r="E1112" s="1" t="s">
        <v>620</v>
      </c>
      <c r="F1112" s="1" t="s">
        <v>1226</v>
      </c>
      <c r="G1112" s="1" t="s">
        <v>8</v>
      </c>
      <c r="H1112" s="1" t="s">
        <v>9</v>
      </c>
      <c r="I1112" s="1">
        <f t="shared" si="37"/>
        <v>1</v>
      </c>
      <c r="J1112" s="1">
        <f t="shared" si="38"/>
        <v>0</v>
      </c>
      <c r="K1112" s="1">
        <f>COUNTIF(B1112,"MINDDS")</f>
        <v>0</v>
      </c>
    </row>
    <row r="1113" spans="1:13" s="1" customFormat="1" x14ac:dyDescent="0.2">
      <c r="A1113" s="1" t="s">
        <v>2120</v>
      </c>
      <c r="D1113" s="1" t="s">
        <v>10</v>
      </c>
      <c r="E1113" s="1" t="s">
        <v>8</v>
      </c>
      <c r="F1113" s="1" t="s">
        <v>11</v>
      </c>
      <c r="G1113" s="1" t="s">
        <v>8</v>
      </c>
      <c r="H1113" s="1" t="s">
        <v>9</v>
      </c>
      <c r="I1113" s="1">
        <f t="shared" si="37"/>
        <v>1</v>
      </c>
      <c r="J1113" s="1">
        <f t="shared" si="38"/>
        <v>0</v>
      </c>
      <c r="K1113" s="1">
        <f>COUNTIF(B1113,"MINDDS")</f>
        <v>0</v>
      </c>
    </row>
    <row r="1114" spans="1:13" s="1" customFormat="1" x14ac:dyDescent="0.2">
      <c r="A1114" s="1" t="s">
        <v>2121</v>
      </c>
      <c r="D1114" s="1" t="s">
        <v>5</v>
      </c>
      <c r="E1114" s="1" t="s">
        <v>8</v>
      </c>
      <c r="F1114" s="1" t="s">
        <v>11</v>
      </c>
      <c r="G1114" s="1" t="s">
        <v>8</v>
      </c>
      <c r="H1114" s="1" t="s">
        <v>9</v>
      </c>
      <c r="I1114" s="1">
        <f t="shared" si="37"/>
        <v>1</v>
      </c>
      <c r="J1114" s="1">
        <f t="shared" si="38"/>
        <v>0</v>
      </c>
      <c r="K1114" s="1">
        <f>COUNTIF(B1114,"MINDDS")</f>
        <v>0</v>
      </c>
    </row>
    <row r="1115" spans="1:13" s="1" customFormat="1" x14ac:dyDescent="0.2">
      <c r="A1115" s="1" t="s">
        <v>2122</v>
      </c>
      <c r="D1115" s="1" t="s">
        <v>10</v>
      </c>
      <c r="E1115" s="1" t="s">
        <v>8</v>
      </c>
      <c r="F1115" s="1" t="s">
        <v>11</v>
      </c>
      <c r="G1115" s="1" t="s">
        <v>8</v>
      </c>
      <c r="H1115" s="1" t="s">
        <v>9</v>
      </c>
      <c r="I1115" s="1">
        <f t="shared" si="37"/>
        <v>1</v>
      </c>
      <c r="J1115" s="1">
        <f t="shared" si="38"/>
        <v>0</v>
      </c>
      <c r="K1115" s="1">
        <f>COUNTIF(B1115,"MINDDS")</f>
        <v>0</v>
      </c>
    </row>
    <row r="1116" spans="1:13" s="1" customFormat="1" x14ac:dyDescent="0.2">
      <c r="A1116" s="1" t="s">
        <v>2123</v>
      </c>
      <c r="D1116" s="1" t="s">
        <v>10</v>
      </c>
      <c r="E1116" s="1" t="s">
        <v>8</v>
      </c>
      <c r="F1116" s="1" t="s">
        <v>11</v>
      </c>
      <c r="G1116" s="1" t="s">
        <v>8</v>
      </c>
      <c r="H1116" s="1" t="s">
        <v>9</v>
      </c>
      <c r="I1116" s="1">
        <f t="shared" si="37"/>
        <v>1</v>
      </c>
      <c r="J1116" s="1">
        <f t="shared" si="38"/>
        <v>0</v>
      </c>
      <c r="K1116" s="1">
        <f>COUNTIF(B1116,"MINDDS")</f>
        <v>0</v>
      </c>
      <c r="M1116" s="2"/>
    </row>
    <row r="1117" spans="1:13" s="1" customFormat="1" x14ac:dyDescent="0.2">
      <c r="A1117" s="1" t="s">
        <v>2124</v>
      </c>
      <c r="D1117" s="1" t="s">
        <v>10</v>
      </c>
      <c r="E1117" s="1" t="s">
        <v>8</v>
      </c>
      <c r="F1117" s="1" t="s">
        <v>11</v>
      </c>
      <c r="G1117" s="1" t="s">
        <v>8</v>
      </c>
      <c r="H1117" s="1" t="s">
        <v>9</v>
      </c>
      <c r="I1117" s="1">
        <f t="shared" ref="I1117:I1135" si="39">COUNTIF(H1117,"Ineligible.")+COUNTIF(H1117,"Patient approached by conflicting study.")</f>
        <v>1</v>
      </c>
      <c r="J1117" s="1">
        <f t="shared" si="38"/>
        <v>0</v>
      </c>
      <c r="K1117" s="1">
        <f>COUNTIF(B1117,"MINDDS")</f>
        <v>0</v>
      </c>
    </row>
    <row r="1118" spans="1:13" s="1" customFormat="1" x14ac:dyDescent="0.2">
      <c r="A1118" s="1" t="s">
        <v>2129</v>
      </c>
      <c r="D1118" s="1" t="s">
        <v>10</v>
      </c>
      <c r="E1118" s="1" t="s">
        <v>8</v>
      </c>
      <c r="F1118" s="1" t="s">
        <v>11</v>
      </c>
      <c r="G1118" s="1" t="s">
        <v>8</v>
      </c>
      <c r="H1118" s="1" t="s">
        <v>9</v>
      </c>
      <c r="I1118" s="1">
        <f t="shared" si="39"/>
        <v>1</v>
      </c>
      <c r="J1118" s="1">
        <f t="shared" si="38"/>
        <v>0</v>
      </c>
      <c r="K1118" s="1">
        <f>COUNTIF(B1118,"MINDDS")</f>
        <v>0</v>
      </c>
      <c r="M1118" s="2"/>
    </row>
    <row r="1119" spans="1:13" s="1" customFormat="1" x14ac:dyDescent="0.2">
      <c r="A1119" s="1" t="s">
        <v>2130</v>
      </c>
      <c r="D1119" s="1" t="s">
        <v>10</v>
      </c>
      <c r="E1119" s="1" t="s">
        <v>8</v>
      </c>
      <c r="F1119" s="1" t="s">
        <v>11</v>
      </c>
      <c r="G1119" s="1" t="s">
        <v>8</v>
      </c>
      <c r="H1119" s="1" t="s">
        <v>9</v>
      </c>
      <c r="I1119" s="1">
        <f t="shared" si="39"/>
        <v>1</v>
      </c>
      <c r="J1119" s="1">
        <f t="shared" si="38"/>
        <v>0</v>
      </c>
      <c r="K1119" s="1">
        <f>COUNTIF(B1119,"MINDDS")</f>
        <v>0</v>
      </c>
    </row>
    <row r="1120" spans="1:13" s="4" customFormat="1" x14ac:dyDescent="0.2">
      <c r="A1120" s="1" t="s">
        <v>2137</v>
      </c>
      <c r="B1120" s="1"/>
      <c r="C1120" s="1"/>
      <c r="D1120" s="1" t="s">
        <v>10</v>
      </c>
      <c r="E1120" s="1" t="s">
        <v>8</v>
      </c>
      <c r="F1120" s="1" t="s">
        <v>11</v>
      </c>
      <c r="G1120" s="1" t="s">
        <v>8</v>
      </c>
      <c r="H1120" s="1" t="s">
        <v>9</v>
      </c>
      <c r="I1120" s="1">
        <f t="shared" si="39"/>
        <v>1</v>
      </c>
      <c r="J1120" s="1">
        <f t="shared" si="38"/>
        <v>0</v>
      </c>
      <c r="K1120" s="1">
        <f>COUNTIF(B1120,"MINDDS")</f>
        <v>0</v>
      </c>
      <c r="L1120" s="1"/>
      <c r="M1120" s="6"/>
    </row>
    <row r="1121" spans="1:13" s="1" customFormat="1" x14ac:dyDescent="0.2">
      <c r="A1121" s="1" t="s">
        <v>2138</v>
      </c>
      <c r="D1121" s="1" t="s">
        <v>10</v>
      </c>
      <c r="E1121" s="1" t="s">
        <v>8</v>
      </c>
      <c r="F1121" s="1" t="s">
        <v>11</v>
      </c>
      <c r="G1121" s="1" t="s">
        <v>8</v>
      </c>
      <c r="H1121" s="1" t="s">
        <v>9</v>
      </c>
      <c r="I1121" s="1">
        <f t="shared" si="39"/>
        <v>1</v>
      </c>
      <c r="J1121" s="1">
        <f t="shared" si="38"/>
        <v>0</v>
      </c>
      <c r="K1121" s="1">
        <f>COUNTIF(B1121,"MINDDS")</f>
        <v>0</v>
      </c>
    </row>
    <row r="1122" spans="1:13" s="1" customFormat="1" x14ac:dyDescent="0.2">
      <c r="A1122" s="1" t="s">
        <v>2139</v>
      </c>
      <c r="D1122" s="1" t="s">
        <v>10</v>
      </c>
      <c r="E1122" s="1" t="s">
        <v>8</v>
      </c>
      <c r="F1122" s="1" t="s">
        <v>11</v>
      </c>
      <c r="G1122" s="1" t="s">
        <v>8</v>
      </c>
      <c r="H1122" s="1" t="s">
        <v>9</v>
      </c>
      <c r="I1122" s="1">
        <f t="shared" si="39"/>
        <v>1</v>
      </c>
      <c r="J1122" s="1">
        <f t="shared" si="38"/>
        <v>0</v>
      </c>
      <c r="K1122" s="1">
        <f>COUNTIF(B1122,"MINDDS")</f>
        <v>0</v>
      </c>
    </row>
    <row r="1123" spans="1:13" s="1" customFormat="1" x14ac:dyDescent="0.2">
      <c r="A1123" s="1" t="s">
        <v>2140</v>
      </c>
      <c r="D1123" s="1" t="s">
        <v>10</v>
      </c>
      <c r="E1123" s="1" t="s">
        <v>8</v>
      </c>
      <c r="F1123" s="1" t="s">
        <v>11</v>
      </c>
      <c r="G1123" s="1" t="s">
        <v>8</v>
      </c>
      <c r="H1123" s="1" t="s">
        <v>9</v>
      </c>
      <c r="I1123" s="1">
        <f t="shared" si="39"/>
        <v>1</v>
      </c>
      <c r="J1123" s="1">
        <f t="shared" si="38"/>
        <v>0</v>
      </c>
      <c r="K1123" s="1">
        <f>COUNTIF(B1123,"MINDDS")</f>
        <v>0</v>
      </c>
      <c r="M1123" s="2"/>
    </row>
    <row r="1124" spans="1:13" s="1" customFormat="1" x14ac:dyDescent="0.2">
      <c r="A1124" s="1" t="s">
        <v>2141</v>
      </c>
      <c r="D1124" s="1" t="s">
        <v>5</v>
      </c>
      <c r="E1124" s="1" t="s">
        <v>8</v>
      </c>
      <c r="F1124" s="1" t="s">
        <v>11</v>
      </c>
      <c r="G1124" s="1" t="s">
        <v>8</v>
      </c>
      <c r="H1124" s="1" t="s">
        <v>9</v>
      </c>
      <c r="I1124" s="1">
        <f t="shared" si="39"/>
        <v>1</v>
      </c>
      <c r="J1124" s="1">
        <f t="shared" si="38"/>
        <v>0</v>
      </c>
      <c r="K1124" s="1">
        <f>COUNTIF(B1124,"MINDDS")</f>
        <v>0</v>
      </c>
      <c r="M1124" s="2"/>
    </row>
    <row r="1125" spans="1:13" s="1" customFormat="1" x14ac:dyDescent="0.2">
      <c r="A1125" s="1" t="s">
        <v>2142</v>
      </c>
      <c r="D1125" s="1" t="s">
        <v>10</v>
      </c>
      <c r="E1125" s="1" t="s">
        <v>8</v>
      </c>
      <c r="F1125" s="1" t="s">
        <v>11</v>
      </c>
      <c r="G1125" s="1" t="s">
        <v>8</v>
      </c>
      <c r="H1125" s="1" t="s">
        <v>9</v>
      </c>
      <c r="I1125" s="1">
        <f t="shared" si="39"/>
        <v>1</v>
      </c>
      <c r="J1125" s="1">
        <f t="shared" si="38"/>
        <v>0</v>
      </c>
      <c r="K1125" s="1">
        <f>COUNTIF(B1125,"MINDDS")</f>
        <v>0</v>
      </c>
      <c r="M1125" s="2"/>
    </row>
    <row r="1126" spans="1:13" s="1" customFormat="1" x14ac:dyDescent="0.2">
      <c r="A1126" s="1" t="s">
        <v>2151</v>
      </c>
      <c r="D1126" s="1" t="s">
        <v>5</v>
      </c>
      <c r="E1126" s="1" t="s">
        <v>8</v>
      </c>
      <c r="F1126" s="1" t="s">
        <v>11</v>
      </c>
      <c r="G1126" s="1" t="s">
        <v>8</v>
      </c>
      <c r="H1126" s="1" t="s">
        <v>9</v>
      </c>
      <c r="I1126" s="1">
        <f t="shared" si="39"/>
        <v>1</v>
      </c>
      <c r="J1126" s="1">
        <f t="shared" si="38"/>
        <v>0</v>
      </c>
      <c r="K1126" s="1">
        <f>COUNTIF(B1126,"MINDDS")</f>
        <v>0</v>
      </c>
    </row>
    <row r="1127" spans="1:13" s="1" customFormat="1" x14ac:dyDescent="0.2">
      <c r="A1127" s="1" t="s">
        <v>2152</v>
      </c>
      <c r="D1127" s="1" t="s">
        <v>5</v>
      </c>
      <c r="E1127" s="1" t="s">
        <v>8</v>
      </c>
      <c r="F1127" s="1" t="s">
        <v>11</v>
      </c>
      <c r="G1127" s="1" t="s">
        <v>8</v>
      </c>
      <c r="H1127" s="1" t="s">
        <v>9</v>
      </c>
      <c r="I1127" s="1">
        <f t="shared" si="39"/>
        <v>1</v>
      </c>
      <c r="J1127" s="1">
        <f t="shared" si="38"/>
        <v>0</v>
      </c>
      <c r="K1127" s="1">
        <f>COUNTIF(B1127,"MINDDS")</f>
        <v>0</v>
      </c>
    </row>
    <row r="1128" spans="1:13" s="1" customFormat="1" x14ac:dyDescent="0.2">
      <c r="A1128" s="1" t="s">
        <v>2153</v>
      </c>
      <c r="D1128" s="1" t="s">
        <v>10</v>
      </c>
      <c r="E1128" s="1" t="s">
        <v>8</v>
      </c>
      <c r="F1128" s="1" t="s">
        <v>11</v>
      </c>
      <c r="G1128" s="1" t="s">
        <v>8</v>
      </c>
      <c r="H1128" s="1" t="s">
        <v>9</v>
      </c>
      <c r="I1128" s="1">
        <f t="shared" si="39"/>
        <v>1</v>
      </c>
      <c r="J1128" s="1">
        <f t="shared" si="38"/>
        <v>0</v>
      </c>
      <c r="K1128" s="1">
        <f>COUNTIF(B1128,"MINDDS")</f>
        <v>0</v>
      </c>
    </row>
    <row r="1129" spans="1:13" s="1" customFormat="1" x14ac:dyDescent="0.2">
      <c r="A1129" s="1" t="s">
        <v>2154</v>
      </c>
      <c r="D1129" s="1" t="s">
        <v>10</v>
      </c>
      <c r="E1129" s="1" t="s">
        <v>8</v>
      </c>
      <c r="F1129" s="1" t="s">
        <v>11</v>
      </c>
      <c r="G1129" s="1" t="s">
        <v>8</v>
      </c>
      <c r="H1129" s="1" t="s">
        <v>9</v>
      </c>
      <c r="I1129" s="1">
        <f t="shared" si="39"/>
        <v>1</v>
      </c>
      <c r="J1129" s="1">
        <f t="shared" si="38"/>
        <v>0</v>
      </c>
      <c r="K1129" s="1">
        <f>COUNTIF(B1129,"MINDDS")</f>
        <v>0</v>
      </c>
    </row>
    <row r="1130" spans="1:13" s="1" customFormat="1" x14ac:dyDescent="0.2">
      <c r="A1130" s="1" t="s">
        <v>2159</v>
      </c>
      <c r="C1130" s="1">
        <v>76</v>
      </c>
      <c r="D1130" s="1" t="s">
        <v>10</v>
      </c>
      <c r="E1130" s="1" t="s">
        <v>8</v>
      </c>
      <c r="F1130" s="1" t="s">
        <v>11</v>
      </c>
      <c r="G1130" s="1" t="s">
        <v>3</v>
      </c>
      <c r="H1130" s="1" t="s">
        <v>9</v>
      </c>
      <c r="I1130" s="1">
        <f t="shared" si="39"/>
        <v>1</v>
      </c>
      <c r="J1130" s="1">
        <f t="shared" si="38"/>
        <v>0</v>
      </c>
      <c r="K1130" s="1">
        <f>COUNTIF(B1130,"MINDDS")</f>
        <v>0</v>
      </c>
      <c r="L1130" s="2"/>
    </row>
    <row r="1131" spans="1:13" s="1" customFormat="1" x14ac:dyDescent="0.2">
      <c r="A1131" s="1" t="s">
        <v>2163</v>
      </c>
      <c r="D1131" s="1" t="s">
        <v>10</v>
      </c>
      <c r="E1131" s="1" t="s">
        <v>8</v>
      </c>
      <c r="F1131" s="1" t="s">
        <v>11</v>
      </c>
      <c r="G1131" s="1" t="s">
        <v>8</v>
      </c>
      <c r="H1131" s="1" t="s">
        <v>9</v>
      </c>
      <c r="I1131" s="1">
        <f t="shared" si="39"/>
        <v>1</v>
      </c>
      <c r="J1131" s="1">
        <f t="shared" si="38"/>
        <v>0</v>
      </c>
      <c r="K1131" s="1">
        <f>COUNTIF(B1131,"MINDDS")</f>
        <v>0</v>
      </c>
    </row>
    <row r="1132" spans="1:13" s="1" customFormat="1" x14ac:dyDescent="0.2">
      <c r="A1132" s="1" t="s">
        <v>2164</v>
      </c>
      <c r="D1132" s="1" t="s">
        <v>10</v>
      </c>
      <c r="E1132" s="1" t="s">
        <v>8</v>
      </c>
      <c r="F1132" s="1" t="s">
        <v>11</v>
      </c>
      <c r="G1132" s="1" t="s">
        <v>8</v>
      </c>
      <c r="H1132" s="1" t="s">
        <v>9</v>
      </c>
      <c r="I1132" s="1">
        <f t="shared" si="39"/>
        <v>1</v>
      </c>
      <c r="J1132" s="1">
        <f t="shared" si="38"/>
        <v>0</v>
      </c>
      <c r="K1132" s="1">
        <f>COUNTIF(B1132,"MINDDS")</f>
        <v>0</v>
      </c>
      <c r="M1132" s="2"/>
    </row>
    <row r="1133" spans="1:13" s="1" customFormat="1" x14ac:dyDescent="0.2">
      <c r="A1133" s="1" t="s">
        <v>2168</v>
      </c>
      <c r="D1133" s="1" t="s">
        <v>10</v>
      </c>
      <c r="E1133" s="1" t="s">
        <v>620</v>
      </c>
      <c r="F1133" s="1" t="s">
        <v>11</v>
      </c>
      <c r="G1133" s="1" t="s">
        <v>8</v>
      </c>
      <c r="H1133" s="1" t="s">
        <v>9</v>
      </c>
      <c r="I1133" s="1">
        <f t="shared" si="39"/>
        <v>1</v>
      </c>
      <c r="J1133" s="1">
        <f t="shared" si="38"/>
        <v>0</v>
      </c>
      <c r="K1133" s="1">
        <f>COUNTIF(B1133,"MINDDS")</f>
        <v>0</v>
      </c>
    </row>
    <row r="1134" spans="1:13" s="1" customFormat="1" x14ac:dyDescent="0.2">
      <c r="A1134" s="1" t="s">
        <v>2169</v>
      </c>
      <c r="D1134" s="1" t="s">
        <v>10</v>
      </c>
      <c r="E1134" s="1" t="s">
        <v>8</v>
      </c>
      <c r="F1134" s="1" t="s">
        <v>11</v>
      </c>
      <c r="G1134" s="1" t="s">
        <v>8</v>
      </c>
      <c r="H1134" s="1" t="s">
        <v>9</v>
      </c>
      <c r="I1134" s="1">
        <f t="shared" si="39"/>
        <v>1</v>
      </c>
      <c r="J1134" s="1">
        <f t="shared" si="38"/>
        <v>0</v>
      </c>
      <c r="K1134" s="1">
        <f>COUNTIF(B1134,"MINDDS")</f>
        <v>0</v>
      </c>
    </row>
    <row r="1135" spans="1:13" s="1" customFormat="1" x14ac:dyDescent="0.2">
      <c r="A1135" s="1" t="s">
        <v>2175</v>
      </c>
      <c r="D1135" s="1" t="s">
        <v>10</v>
      </c>
      <c r="E1135" s="1" t="s">
        <v>8</v>
      </c>
      <c r="F1135" s="1" t="s">
        <v>11</v>
      </c>
      <c r="G1135" s="1" t="s">
        <v>8</v>
      </c>
      <c r="H1135" s="1" t="s">
        <v>9</v>
      </c>
      <c r="I1135" s="1">
        <f t="shared" si="39"/>
        <v>1</v>
      </c>
      <c r="J1135" s="1">
        <f t="shared" si="38"/>
        <v>0</v>
      </c>
      <c r="K1135" s="1">
        <f>COUNTIF(B1135,"MINDDS")</f>
        <v>0</v>
      </c>
    </row>
    <row r="1136" spans="1:13" s="1" customFormat="1" x14ac:dyDescent="0.2">
      <c r="A1136" s="1" t="s">
        <v>2180</v>
      </c>
      <c r="C1136" s="1">
        <v>68</v>
      </c>
      <c r="D1136" s="1" t="s">
        <v>5</v>
      </c>
      <c r="E1136" s="1" t="s">
        <v>8</v>
      </c>
      <c r="F1136" s="1" t="s">
        <v>11</v>
      </c>
      <c r="G1136" s="1" t="s">
        <v>3</v>
      </c>
      <c r="H1136" s="1" t="s">
        <v>2181</v>
      </c>
      <c r="I1136" s="1">
        <v>1</v>
      </c>
      <c r="J1136" s="1">
        <f t="shared" si="38"/>
        <v>0</v>
      </c>
      <c r="K1136" s="1">
        <f>COUNTIF(B1136,"MINDDS")</f>
        <v>0</v>
      </c>
      <c r="L1136" s="2"/>
    </row>
    <row r="1137" spans="1:13" s="1" customFormat="1" x14ac:dyDescent="0.2">
      <c r="A1137" s="1" t="s">
        <v>2185</v>
      </c>
      <c r="D1137" s="1" t="s">
        <v>10</v>
      </c>
      <c r="E1137" s="1" t="s">
        <v>8</v>
      </c>
      <c r="F1137" s="1" t="s">
        <v>11</v>
      </c>
      <c r="G1137" s="1" t="s">
        <v>8</v>
      </c>
      <c r="H1137" s="1" t="s">
        <v>9</v>
      </c>
      <c r="I1137" s="1">
        <f t="shared" ref="I1137:I1168" si="40">COUNTIF(H1137,"Ineligible.")+COUNTIF(H1137,"Patient approached by conflicting study.")</f>
        <v>1</v>
      </c>
      <c r="J1137" s="1">
        <f t="shared" si="38"/>
        <v>0</v>
      </c>
      <c r="K1137" s="1">
        <f>COUNTIF(B1137,"MINDDS")</f>
        <v>0</v>
      </c>
    </row>
    <row r="1138" spans="1:13" s="1" customFormat="1" x14ac:dyDescent="0.2">
      <c r="A1138" s="1" t="s">
        <v>2195</v>
      </c>
      <c r="D1138" s="1" t="s">
        <v>5</v>
      </c>
      <c r="E1138" s="1" t="s">
        <v>8</v>
      </c>
      <c r="F1138" s="1" t="s">
        <v>11</v>
      </c>
      <c r="G1138" s="1" t="s">
        <v>8</v>
      </c>
      <c r="H1138" s="1" t="s">
        <v>9</v>
      </c>
      <c r="I1138" s="1">
        <f t="shared" si="40"/>
        <v>1</v>
      </c>
      <c r="J1138" s="1">
        <f t="shared" si="38"/>
        <v>0</v>
      </c>
      <c r="K1138" s="1">
        <f>COUNTIF(B1138,"MINDDS")</f>
        <v>0</v>
      </c>
    </row>
    <row r="1139" spans="1:13" s="1" customFormat="1" x14ac:dyDescent="0.2">
      <c r="A1139" s="1" t="s">
        <v>2196</v>
      </c>
      <c r="D1139" s="1" t="s">
        <v>10</v>
      </c>
      <c r="E1139" s="1" t="s">
        <v>8</v>
      </c>
      <c r="F1139" s="1" t="s">
        <v>11</v>
      </c>
      <c r="G1139" s="1" t="s">
        <v>8</v>
      </c>
      <c r="H1139" s="1" t="s">
        <v>9</v>
      </c>
      <c r="I1139" s="1">
        <f t="shared" si="40"/>
        <v>1</v>
      </c>
      <c r="J1139" s="1">
        <f t="shared" si="38"/>
        <v>0</v>
      </c>
      <c r="K1139" s="1">
        <f>COUNTIF(B1139,"MINDDS")</f>
        <v>0</v>
      </c>
    </row>
    <row r="1140" spans="1:13" s="1" customFormat="1" x14ac:dyDescent="0.2">
      <c r="A1140" s="1" t="s">
        <v>2197</v>
      </c>
      <c r="D1140" s="1" t="s">
        <v>10</v>
      </c>
      <c r="E1140" s="1" t="s">
        <v>8</v>
      </c>
      <c r="F1140" s="1" t="s">
        <v>11</v>
      </c>
      <c r="G1140" s="1" t="s">
        <v>8</v>
      </c>
      <c r="H1140" s="1" t="s">
        <v>9</v>
      </c>
      <c r="I1140" s="1">
        <f t="shared" si="40"/>
        <v>1</v>
      </c>
      <c r="J1140" s="1">
        <f t="shared" si="38"/>
        <v>0</v>
      </c>
      <c r="K1140" s="1">
        <f>COUNTIF(B1140,"MINDDS")</f>
        <v>0</v>
      </c>
    </row>
    <row r="1141" spans="1:13" s="1" customFormat="1" x14ac:dyDescent="0.2">
      <c r="A1141" s="1" t="s">
        <v>2198</v>
      </c>
      <c r="D1141" s="1" t="s">
        <v>10</v>
      </c>
      <c r="E1141" s="1" t="s">
        <v>8</v>
      </c>
      <c r="F1141" s="1" t="s">
        <v>11</v>
      </c>
      <c r="G1141" s="1" t="s">
        <v>8</v>
      </c>
      <c r="H1141" s="1" t="s">
        <v>9</v>
      </c>
      <c r="I1141" s="1">
        <f t="shared" si="40"/>
        <v>1</v>
      </c>
      <c r="J1141" s="1">
        <f t="shared" si="38"/>
        <v>0</v>
      </c>
      <c r="K1141" s="1">
        <f>COUNTIF(B1141,"MINDDS")</f>
        <v>0</v>
      </c>
    </row>
    <row r="1142" spans="1:13" s="1" customFormat="1" x14ac:dyDescent="0.2">
      <c r="A1142" s="1" t="s">
        <v>2201</v>
      </c>
      <c r="D1142" s="1" t="s">
        <v>5</v>
      </c>
      <c r="E1142" s="1" t="s">
        <v>8</v>
      </c>
      <c r="F1142" s="1" t="s">
        <v>11</v>
      </c>
      <c r="G1142" s="1" t="s">
        <v>8</v>
      </c>
      <c r="H1142" s="1" t="s">
        <v>9</v>
      </c>
      <c r="I1142" s="1">
        <f t="shared" si="40"/>
        <v>1</v>
      </c>
      <c r="J1142" s="1">
        <f t="shared" si="38"/>
        <v>0</v>
      </c>
      <c r="K1142" s="1">
        <f>COUNTIF(B1142,"MINDDS")</f>
        <v>0</v>
      </c>
    </row>
    <row r="1143" spans="1:13" s="1" customFormat="1" x14ac:dyDescent="0.2">
      <c r="A1143" s="1" t="s">
        <v>2204</v>
      </c>
      <c r="D1143" s="1" t="s">
        <v>5</v>
      </c>
      <c r="E1143" s="1" t="s">
        <v>8</v>
      </c>
      <c r="F1143" s="1" t="s">
        <v>11</v>
      </c>
      <c r="G1143" s="1" t="s">
        <v>8</v>
      </c>
      <c r="H1143" s="1" t="s">
        <v>9</v>
      </c>
      <c r="I1143" s="1">
        <f t="shared" si="40"/>
        <v>1</v>
      </c>
      <c r="J1143" s="1">
        <f t="shared" si="38"/>
        <v>0</v>
      </c>
      <c r="K1143" s="1">
        <f>COUNTIF(B1143,"MINDDS")</f>
        <v>0</v>
      </c>
    </row>
    <row r="1144" spans="1:13" s="1" customFormat="1" x14ac:dyDescent="0.2">
      <c r="A1144" s="1" t="s">
        <v>2208</v>
      </c>
      <c r="D1144" s="1" t="s">
        <v>10</v>
      </c>
      <c r="E1144" s="1" t="s">
        <v>8</v>
      </c>
      <c r="F1144" s="1" t="s">
        <v>1226</v>
      </c>
      <c r="G1144" s="1" t="s">
        <v>8</v>
      </c>
      <c r="H1144" s="1" t="s">
        <v>9</v>
      </c>
      <c r="I1144" s="1">
        <f t="shared" si="40"/>
        <v>1</v>
      </c>
      <c r="J1144" s="1">
        <f t="shared" si="38"/>
        <v>0</v>
      </c>
      <c r="K1144" s="1">
        <f>COUNTIF(B1144,"MINDDS")</f>
        <v>0</v>
      </c>
    </row>
    <row r="1145" spans="1:13" s="1" customFormat="1" x14ac:dyDescent="0.2">
      <c r="A1145" s="1" t="s">
        <v>2209</v>
      </c>
      <c r="D1145" s="1" t="s">
        <v>10</v>
      </c>
      <c r="E1145" s="1" t="s">
        <v>8</v>
      </c>
      <c r="F1145" s="1" t="s">
        <v>11</v>
      </c>
      <c r="G1145" s="1" t="s">
        <v>8</v>
      </c>
      <c r="H1145" s="1" t="s">
        <v>9</v>
      </c>
      <c r="I1145" s="1">
        <f t="shared" si="40"/>
        <v>1</v>
      </c>
      <c r="J1145" s="1">
        <f t="shared" si="38"/>
        <v>0</v>
      </c>
      <c r="K1145" s="1">
        <f>COUNTIF(B1145,"MINDDS")</f>
        <v>0</v>
      </c>
      <c r="M1145" s="2"/>
    </row>
    <row r="1146" spans="1:13" s="1" customFormat="1" x14ac:dyDescent="0.2">
      <c r="A1146" s="1" t="s">
        <v>2210</v>
      </c>
      <c r="D1146" s="1" t="s">
        <v>10</v>
      </c>
      <c r="E1146" s="1" t="s">
        <v>620</v>
      </c>
      <c r="F1146" s="1" t="s">
        <v>11</v>
      </c>
      <c r="G1146" s="1" t="s">
        <v>8</v>
      </c>
      <c r="H1146" s="1" t="s">
        <v>9</v>
      </c>
      <c r="I1146" s="1">
        <f t="shared" si="40"/>
        <v>1</v>
      </c>
      <c r="J1146" s="1">
        <f t="shared" si="38"/>
        <v>0</v>
      </c>
      <c r="K1146" s="1">
        <f>COUNTIF(B1146,"MINDDS")</f>
        <v>0</v>
      </c>
    </row>
    <row r="1147" spans="1:13" s="1" customFormat="1" x14ac:dyDescent="0.2">
      <c r="A1147" s="1" t="s">
        <v>2211</v>
      </c>
      <c r="D1147" s="1" t="s">
        <v>5</v>
      </c>
      <c r="E1147" s="1" t="s">
        <v>8</v>
      </c>
      <c r="F1147" s="1" t="s">
        <v>11</v>
      </c>
      <c r="G1147" s="1" t="s">
        <v>8</v>
      </c>
      <c r="H1147" s="1" t="s">
        <v>9</v>
      </c>
      <c r="I1147" s="1">
        <f t="shared" si="40"/>
        <v>1</v>
      </c>
      <c r="J1147" s="1">
        <f t="shared" si="38"/>
        <v>0</v>
      </c>
      <c r="K1147" s="1">
        <f>COUNTIF(B1147,"MINDDS")</f>
        <v>0</v>
      </c>
    </row>
    <row r="1148" spans="1:13" s="1" customFormat="1" x14ac:dyDescent="0.2">
      <c r="A1148" s="1" t="s">
        <v>2212</v>
      </c>
      <c r="D1148" s="1" t="s">
        <v>5</v>
      </c>
      <c r="E1148" s="1" t="s">
        <v>8</v>
      </c>
      <c r="F1148" s="1" t="s">
        <v>1262</v>
      </c>
      <c r="G1148" s="1" t="s">
        <v>8</v>
      </c>
      <c r="H1148" s="1" t="s">
        <v>9</v>
      </c>
      <c r="I1148" s="1">
        <f t="shared" si="40"/>
        <v>1</v>
      </c>
      <c r="J1148" s="1">
        <f t="shared" si="38"/>
        <v>0</v>
      </c>
      <c r="K1148" s="1">
        <f>COUNTIF(B1148,"MINDDS")</f>
        <v>0</v>
      </c>
    </row>
    <row r="1149" spans="1:13" s="1" customFormat="1" x14ac:dyDescent="0.2">
      <c r="A1149" s="1" t="s">
        <v>2220</v>
      </c>
      <c r="D1149" s="1" t="s">
        <v>10</v>
      </c>
      <c r="E1149" s="1" t="s">
        <v>3</v>
      </c>
      <c r="F1149" s="1" t="s">
        <v>44</v>
      </c>
      <c r="G1149" s="1" t="s">
        <v>8</v>
      </c>
      <c r="H1149" s="1" t="s">
        <v>9</v>
      </c>
      <c r="I1149" s="1">
        <f t="shared" si="40"/>
        <v>1</v>
      </c>
      <c r="J1149" s="1">
        <f t="shared" si="38"/>
        <v>0</v>
      </c>
      <c r="K1149" s="1">
        <f>COUNTIF(B1149,"MINDDS")</f>
        <v>0</v>
      </c>
    </row>
    <row r="1150" spans="1:13" s="1" customFormat="1" x14ac:dyDescent="0.2">
      <c r="A1150" s="1" t="s">
        <v>2221</v>
      </c>
      <c r="D1150" s="1" t="s">
        <v>10</v>
      </c>
      <c r="E1150" s="1" t="s">
        <v>8</v>
      </c>
      <c r="F1150" s="1" t="s">
        <v>11</v>
      </c>
      <c r="G1150" s="1" t="s">
        <v>8</v>
      </c>
      <c r="H1150" s="1" t="s">
        <v>9</v>
      </c>
      <c r="I1150" s="1">
        <f t="shared" si="40"/>
        <v>1</v>
      </c>
      <c r="J1150" s="1">
        <f t="shared" si="38"/>
        <v>0</v>
      </c>
      <c r="K1150" s="1">
        <f>COUNTIF(B1150,"MINDDS")</f>
        <v>0</v>
      </c>
      <c r="M1150" s="2"/>
    </row>
    <row r="1151" spans="1:13" s="1" customFormat="1" x14ac:dyDescent="0.2">
      <c r="A1151" s="1" t="s">
        <v>2222</v>
      </c>
      <c r="D1151" s="1" t="s">
        <v>5</v>
      </c>
      <c r="E1151" s="1" t="s">
        <v>8</v>
      </c>
      <c r="F1151" s="1" t="s">
        <v>11</v>
      </c>
      <c r="G1151" s="1" t="s">
        <v>8</v>
      </c>
      <c r="H1151" s="1" t="s">
        <v>9</v>
      </c>
      <c r="I1151" s="1">
        <f t="shared" si="40"/>
        <v>1</v>
      </c>
      <c r="J1151" s="1">
        <f t="shared" si="38"/>
        <v>0</v>
      </c>
      <c r="K1151" s="1">
        <f>COUNTIF(B1151,"MINDDS")</f>
        <v>0</v>
      </c>
    </row>
    <row r="1152" spans="1:13" s="1" customFormat="1" x14ac:dyDescent="0.2">
      <c r="A1152" s="1" t="s">
        <v>2223</v>
      </c>
      <c r="D1152" s="1" t="s">
        <v>5</v>
      </c>
      <c r="E1152" s="1" t="s">
        <v>8</v>
      </c>
      <c r="F1152" s="1" t="s">
        <v>11</v>
      </c>
      <c r="G1152" s="1" t="s">
        <v>8</v>
      </c>
      <c r="H1152" s="1" t="s">
        <v>9</v>
      </c>
      <c r="I1152" s="1">
        <f t="shared" si="40"/>
        <v>1</v>
      </c>
      <c r="J1152" s="1">
        <f t="shared" si="38"/>
        <v>0</v>
      </c>
      <c r="K1152" s="1">
        <f>COUNTIF(B1152,"MINDDS")</f>
        <v>0</v>
      </c>
    </row>
    <row r="1153" spans="1:13" s="1" customFormat="1" x14ac:dyDescent="0.2">
      <c r="A1153" s="1" t="s">
        <v>2224</v>
      </c>
      <c r="D1153" s="1" t="s">
        <v>10</v>
      </c>
      <c r="E1153" s="1" t="s">
        <v>8</v>
      </c>
      <c r="F1153" s="1" t="s">
        <v>11</v>
      </c>
      <c r="G1153" s="1" t="s">
        <v>8</v>
      </c>
      <c r="H1153" s="1" t="s">
        <v>9</v>
      </c>
      <c r="I1153" s="1">
        <f t="shared" si="40"/>
        <v>1</v>
      </c>
      <c r="J1153" s="1">
        <f t="shared" si="38"/>
        <v>0</v>
      </c>
      <c r="K1153" s="1">
        <f>COUNTIF(B1153,"MINDDS")</f>
        <v>0</v>
      </c>
      <c r="M1153" s="2"/>
    </row>
    <row r="1154" spans="1:13" s="1" customFormat="1" x14ac:dyDescent="0.2">
      <c r="A1154" s="1" t="s">
        <v>2225</v>
      </c>
      <c r="D1154" s="1" t="s">
        <v>10</v>
      </c>
      <c r="E1154" s="1" t="s">
        <v>8</v>
      </c>
      <c r="F1154" s="1" t="s">
        <v>11</v>
      </c>
      <c r="G1154" s="1" t="s">
        <v>8</v>
      </c>
      <c r="H1154" s="1" t="s">
        <v>9</v>
      </c>
      <c r="I1154" s="1">
        <f t="shared" si="40"/>
        <v>1</v>
      </c>
      <c r="J1154" s="1">
        <f t="shared" si="38"/>
        <v>0</v>
      </c>
      <c r="K1154" s="1">
        <f>COUNTIF(B1154,"MINDDS")</f>
        <v>0</v>
      </c>
    </row>
    <row r="1155" spans="1:13" s="1" customFormat="1" x14ac:dyDescent="0.2">
      <c r="A1155" s="1" t="s">
        <v>2226</v>
      </c>
      <c r="D1155" s="1" t="s">
        <v>10</v>
      </c>
      <c r="E1155" s="1" t="s">
        <v>8</v>
      </c>
      <c r="F1155" s="1" t="s">
        <v>11</v>
      </c>
      <c r="G1155" s="1" t="s">
        <v>8</v>
      </c>
      <c r="H1155" s="1" t="s">
        <v>9</v>
      </c>
      <c r="I1155" s="1">
        <f t="shared" si="40"/>
        <v>1</v>
      </c>
      <c r="J1155" s="1">
        <f t="shared" si="38"/>
        <v>0</v>
      </c>
      <c r="K1155" s="1">
        <f>COUNTIF(B1155,"MINDDS")</f>
        <v>0</v>
      </c>
      <c r="M1155" s="2"/>
    </row>
    <row r="1156" spans="1:13" s="1" customFormat="1" x14ac:dyDescent="0.2">
      <c r="A1156" s="1" t="s">
        <v>2227</v>
      </c>
      <c r="D1156" s="1" t="s">
        <v>10</v>
      </c>
      <c r="E1156" s="1" t="s">
        <v>8</v>
      </c>
      <c r="F1156" s="1" t="s">
        <v>11</v>
      </c>
      <c r="G1156" s="1" t="s">
        <v>8</v>
      </c>
      <c r="H1156" s="1" t="s">
        <v>9</v>
      </c>
      <c r="I1156" s="1">
        <f t="shared" si="40"/>
        <v>1</v>
      </c>
      <c r="J1156" s="1">
        <f t="shared" si="38"/>
        <v>0</v>
      </c>
      <c r="K1156" s="1">
        <f>COUNTIF(B1156,"MINDDS")</f>
        <v>0</v>
      </c>
    </row>
    <row r="1157" spans="1:13" s="1" customFormat="1" x14ac:dyDescent="0.2">
      <c r="A1157" s="1" t="s">
        <v>2237</v>
      </c>
      <c r="D1157" s="1" t="s">
        <v>10</v>
      </c>
      <c r="E1157" s="1" t="s">
        <v>8</v>
      </c>
      <c r="F1157" s="1" t="s">
        <v>11</v>
      </c>
      <c r="G1157" s="1" t="s">
        <v>8</v>
      </c>
      <c r="H1157" s="1" t="s">
        <v>9</v>
      </c>
      <c r="I1157" s="1">
        <f t="shared" si="40"/>
        <v>1</v>
      </c>
      <c r="J1157" s="1">
        <f t="shared" si="38"/>
        <v>0</v>
      </c>
      <c r="K1157" s="1">
        <f>COUNTIF(B1157,"MINDDS")</f>
        <v>0</v>
      </c>
    </row>
    <row r="1158" spans="1:13" s="1" customFormat="1" x14ac:dyDescent="0.2">
      <c r="A1158" s="1" t="s">
        <v>2238</v>
      </c>
      <c r="D1158" s="1" t="s">
        <v>5</v>
      </c>
      <c r="E1158" s="1" t="s">
        <v>3</v>
      </c>
      <c r="F1158" s="1" t="s">
        <v>44</v>
      </c>
      <c r="G1158" s="1" t="s">
        <v>8</v>
      </c>
      <c r="H1158" s="1" t="s">
        <v>9</v>
      </c>
      <c r="I1158" s="1">
        <f t="shared" si="40"/>
        <v>1</v>
      </c>
      <c r="J1158" s="1">
        <f t="shared" si="38"/>
        <v>0</v>
      </c>
      <c r="K1158" s="1">
        <f>COUNTIF(B1158,"MINDDS")</f>
        <v>0</v>
      </c>
      <c r="M1158" s="2"/>
    </row>
    <row r="1159" spans="1:13" s="1" customFormat="1" x14ac:dyDescent="0.2">
      <c r="A1159" s="1" t="s">
        <v>2239</v>
      </c>
      <c r="D1159" s="1" t="s">
        <v>10</v>
      </c>
      <c r="E1159" s="1" t="s">
        <v>620</v>
      </c>
      <c r="F1159" s="1" t="s">
        <v>11</v>
      </c>
      <c r="G1159" s="1" t="s">
        <v>8</v>
      </c>
      <c r="H1159" s="1" t="s">
        <v>9</v>
      </c>
      <c r="I1159" s="1">
        <f t="shared" si="40"/>
        <v>1</v>
      </c>
      <c r="J1159" s="1">
        <f t="shared" si="38"/>
        <v>0</v>
      </c>
      <c r="K1159" s="1">
        <f>COUNTIF(B1159,"MINDDS")</f>
        <v>0</v>
      </c>
      <c r="M1159" s="2"/>
    </row>
    <row r="1160" spans="1:13" s="1" customFormat="1" x14ac:dyDescent="0.2">
      <c r="A1160" s="1" t="s">
        <v>2244</v>
      </c>
      <c r="D1160" s="1" t="s">
        <v>10</v>
      </c>
      <c r="E1160" s="1" t="s">
        <v>8</v>
      </c>
      <c r="F1160" s="1" t="s">
        <v>11</v>
      </c>
      <c r="G1160" s="1" t="s">
        <v>8</v>
      </c>
      <c r="H1160" s="1" t="s">
        <v>9</v>
      </c>
      <c r="I1160" s="1">
        <f t="shared" si="40"/>
        <v>1</v>
      </c>
      <c r="J1160" s="1">
        <f t="shared" si="38"/>
        <v>0</v>
      </c>
      <c r="K1160" s="1">
        <f>COUNTIF(B1160,"MINDDS")</f>
        <v>0</v>
      </c>
      <c r="M1160" s="2"/>
    </row>
    <row r="1161" spans="1:13" s="1" customFormat="1" x14ac:dyDescent="0.2">
      <c r="A1161" s="1" t="s">
        <v>2245</v>
      </c>
      <c r="D1161" s="1" t="s">
        <v>10</v>
      </c>
      <c r="E1161" s="1" t="s">
        <v>620</v>
      </c>
      <c r="F1161" s="1" t="s">
        <v>1226</v>
      </c>
      <c r="G1161" s="1" t="s">
        <v>8</v>
      </c>
      <c r="H1161" s="1" t="s">
        <v>9</v>
      </c>
      <c r="I1161" s="1">
        <f t="shared" si="40"/>
        <v>1</v>
      </c>
      <c r="J1161" s="1">
        <f t="shared" si="38"/>
        <v>0</v>
      </c>
      <c r="K1161" s="1">
        <f>COUNTIF(B1161,"MINDDS")</f>
        <v>0</v>
      </c>
    </row>
    <row r="1162" spans="1:13" s="1" customFormat="1" x14ac:dyDescent="0.2">
      <c r="A1162" s="1" t="s">
        <v>2246</v>
      </c>
      <c r="D1162" s="1" t="s">
        <v>10</v>
      </c>
      <c r="E1162" s="1" t="s">
        <v>8</v>
      </c>
      <c r="F1162" s="1" t="s">
        <v>11</v>
      </c>
      <c r="G1162" s="1" t="s">
        <v>8</v>
      </c>
      <c r="H1162" s="1" t="s">
        <v>9</v>
      </c>
      <c r="I1162" s="1">
        <f t="shared" si="40"/>
        <v>1</v>
      </c>
      <c r="J1162" s="1">
        <f t="shared" si="38"/>
        <v>0</v>
      </c>
      <c r="K1162" s="1">
        <f>COUNTIF(B1162,"MINDDS")</f>
        <v>0</v>
      </c>
    </row>
    <row r="1163" spans="1:13" s="1" customFormat="1" x14ac:dyDescent="0.2">
      <c r="A1163" s="1" t="s">
        <v>2247</v>
      </c>
      <c r="D1163" s="1" t="s">
        <v>10</v>
      </c>
      <c r="E1163" s="1" t="s">
        <v>3</v>
      </c>
      <c r="F1163" s="1" t="s">
        <v>1226</v>
      </c>
      <c r="G1163" s="1" t="s">
        <v>8</v>
      </c>
      <c r="H1163" s="1" t="s">
        <v>9</v>
      </c>
      <c r="I1163" s="1">
        <f t="shared" si="40"/>
        <v>1</v>
      </c>
      <c r="J1163" s="1">
        <f t="shared" ref="J1163:J1220" si="41">COUNTIF(H1163,"Patient declined study participation")+COUNTIF(H1163,"Patient declined study discussion")</f>
        <v>0</v>
      </c>
      <c r="K1163" s="1">
        <f>COUNTIF(B1163,"MINDDS")</f>
        <v>0</v>
      </c>
    </row>
    <row r="1164" spans="1:13" s="1" customFormat="1" x14ac:dyDescent="0.2">
      <c r="A1164" s="1" t="s">
        <v>2250</v>
      </c>
      <c r="D1164" s="1" t="s">
        <v>10</v>
      </c>
      <c r="E1164" s="1" t="s">
        <v>8</v>
      </c>
      <c r="F1164" s="1" t="s">
        <v>11</v>
      </c>
      <c r="G1164" s="1" t="s">
        <v>8</v>
      </c>
      <c r="H1164" s="1" t="s">
        <v>9</v>
      </c>
      <c r="I1164" s="1">
        <f t="shared" si="40"/>
        <v>1</v>
      </c>
      <c r="J1164" s="1">
        <f t="shared" si="41"/>
        <v>0</v>
      </c>
      <c r="K1164" s="1">
        <f>COUNTIF(B1164,"MINDDS")</f>
        <v>0</v>
      </c>
    </row>
    <row r="1165" spans="1:13" s="1" customFormat="1" x14ac:dyDescent="0.2">
      <c r="A1165" s="1" t="s">
        <v>2251</v>
      </c>
      <c r="D1165" s="1" t="s">
        <v>10</v>
      </c>
      <c r="E1165" s="1" t="s">
        <v>620</v>
      </c>
      <c r="F1165" s="1" t="s">
        <v>11</v>
      </c>
      <c r="G1165" s="1" t="s">
        <v>8</v>
      </c>
      <c r="H1165" s="1" t="s">
        <v>9</v>
      </c>
      <c r="I1165" s="1">
        <f t="shared" si="40"/>
        <v>1</v>
      </c>
      <c r="J1165" s="1">
        <f t="shared" si="41"/>
        <v>0</v>
      </c>
      <c r="K1165" s="1">
        <f>COUNTIF(B1165,"MINDDS")</f>
        <v>0</v>
      </c>
    </row>
    <row r="1166" spans="1:13" s="1" customFormat="1" x14ac:dyDescent="0.2">
      <c r="A1166" s="1" t="s">
        <v>2252</v>
      </c>
      <c r="D1166" s="1" t="s">
        <v>10</v>
      </c>
      <c r="E1166" s="1" t="s">
        <v>8</v>
      </c>
      <c r="F1166" s="1" t="s">
        <v>11</v>
      </c>
      <c r="G1166" s="1" t="s">
        <v>8</v>
      </c>
      <c r="H1166" s="1" t="s">
        <v>9</v>
      </c>
      <c r="I1166" s="1">
        <f t="shared" si="40"/>
        <v>1</v>
      </c>
      <c r="J1166" s="1">
        <f t="shared" si="41"/>
        <v>0</v>
      </c>
      <c r="K1166" s="1">
        <f>COUNTIF(B1166,"MINDDS")</f>
        <v>0</v>
      </c>
    </row>
    <row r="1167" spans="1:13" s="1" customFormat="1" x14ac:dyDescent="0.2">
      <c r="A1167" s="1" t="s">
        <v>2258</v>
      </c>
      <c r="D1167" s="1" t="s">
        <v>10</v>
      </c>
      <c r="E1167" s="1" t="s">
        <v>8</v>
      </c>
      <c r="F1167" s="1" t="s">
        <v>11</v>
      </c>
      <c r="G1167" s="1" t="s">
        <v>8</v>
      </c>
      <c r="H1167" s="1" t="s">
        <v>9</v>
      </c>
      <c r="I1167" s="1">
        <f t="shared" si="40"/>
        <v>1</v>
      </c>
      <c r="J1167" s="1">
        <f t="shared" si="41"/>
        <v>0</v>
      </c>
      <c r="K1167" s="1">
        <f>COUNTIF(B1167,"MINDDS")</f>
        <v>0</v>
      </c>
    </row>
    <row r="1168" spans="1:13" s="1" customFormat="1" x14ac:dyDescent="0.2">
      <c r="A1168" s="1" t="s">
        <v>2260</v>
      </c>
      <c r="D1168" s="1" t="s">
        <v>10</v>
      </c>
      <c r="E1168" s="1" t="s">
        <v>8</v>
      </c>
      <c r="F1168" s="1" t="s">
        <v>11</v>
      </c>
      <c r="G1168" s="1" t="s">
        <v>8</v>
      </c>
      <c r="H1168" s="1" t="s">
        <v>9</v>
      </c>
      <c r="I1168" s="1">
        <f t="shared" si="40"/>
        <v>1</v>
      </c>
      <c r="J1168" s="1">
        <f t="shared" si="41"/>
        <v>0</v>
      </c>
      <c r="K1168" s="1">
        <f>COUNTIF(B1168,"MINDDS")</f>
        <v>0</v>
      </c>
    </row>
    <row r="1169" spans="1:13" s="1" customFormat="1" x14ac:dyDescent="0.2">
      <c r="A1169" s="1" t="s">
        <v>2261</v>
      </c>
      <c r="D1169" s="1" t="s">
        <v>5</v>
      </c>
      <c r="E1169" s="1" t="s">
        <v>8</v>
      </c>
      <c r="F1169" s="1" t="s">
        <v>11</v>
      </c>
      <c r="G1169" s="1" t="s">
        <v>8</v>
      </c>
      <c r="H1169" s="1" t="s">
        <v>9</v>
      </c>
      <c r="I1169" s="1">
        <f t="shared" ref="I1169:I1200" si="42">COUNTIF(H1169,"Ineligible.")+COUNTIF(H1169,"Patient approached by conflicting study.")</f>
        <v>1</v>
      </c>
      <c r="J1169" s="1">
        <f t="shared" si="41"/>
        <v>0</v>
      </c>
      <c r="K1169" s="1">
        <f>COUNTIF(B1169,"MINDDS")</f>
        <v>0</v>
      </c>
    </row>
    <row r="1170" spans="1:13" s="1" customFormat="1" x14ac:dyDescent="0.2">
      <c r="A1170" s="1" t="s">
        <v>2264</v>
      </c>
      <c r="D1170" s="1" t="s">
        <v>5</v>
      </c>
      <c r="E1170" s="1" t="s">
        <v>8</v>
      </c>
      <c r="F1170" s="1" t="s">
        <v>11</v>
      </c>
      <c r="G1170" s="1" t="s">
        <v>8</v>
      </c>
      <c r="H1170" s="1" t="s">
        <v>9</v>
      </c>
      <c r="I1170" s="1">
        <f t="shared" si="42"/>
        <v>1</v>
      </c>
      <c r="J1170" s="1">
        <f t="shared" si="41"/>
        <v>0</v>
      </c>
      <c r="K1170" s="1">
        <f>COUNTIF(B1170,"MINDDS")</f>
        <v>0</v>
      </c>
    </row>
    <row r="1171" spans="1:13" s="1" customFormat="1" x14ac:dyDescent="0.2">
      <c r="A1171" s="1" t="s">
        <v>2267</v>
      </c>
      <c r="D1171" s="1" t="s">
        <v>5</v>
      </c>
      <c r="E1171" s="1" t="s">
        <v>8</v>
      </c>
      <c r="F1171" s="1" t="s">
        <v>11</v>
      </c>
      <c r="G1171" s="1" t="s">
        <v>8</v>
      </c>
      <c r="H1171" s="1" t="s">
        <v>9</v>
      </c>
      <c r="I1171" s="1">
        <f t="shared" si="42"/>
        <v>1</v>
      </c>
      <c r="J1171" s="1">
        <f t="shared" si="41"/>
        <v>0</v>
      </c>
      <c r="K1171" s="1">
        <f>COUNTIF(B1171,"MINDDS")</f>
        <v>0</v>
      </c>
    </row>
    <row r="1172" spans="1:13" s="1" customFormat="1" x14ac:dyDescent="0.2">
      <c r="A1172" s="1" t="s">
        <v>2268</v>
      </c>
      <c r="D1172" s="1" t="s">
        <v>10</v>
      </c>
      <c r="E1172" s="1" t="s">
        <v>8</v>
      </c>
      <c r="F1172" s="1" t="s">
        <v>1226</v>
      </c>
      <c r="G1172" s="1" t="s">
        <v>8</v>
      </c>
      <c r="H1172" s="1" t="s">
        <v>9</v>
      </c>
      <c r="I1172" s="1">
        <f t="shared" si="42"/>
        <v>1</v>
      </c>
      <c r="J1172" s="1">
        <f t="shared" si="41"/>
        <v>0</v>
      </c>
      <c r="K1172" s="1">
        <f>COUNTIF(B1172,"MINDDS")</f>
        <v>0</v>
      </c>
    </row>
    <row r="1173" spans="1:13" s="1" customFormat="1" x14ac:dyDescent="0.2">
      <c r="A1173" s="1" t="s">
        <v>2273</v>
      </c>
      <c r="D1173" s="1" t="s">
        <v>5</v>
      </c>
      <c r="E1173" s="1" t="s">
        <v>8</v>
      </c>
      <c r="F1173" s="1" t="s">
        <v>11</v>
      </c>
      <c r="G1173" s="1" t="s">
        <v>8</v>
      </c>
      <c r="H1173" s="1" t="s">
        <v>9</v>
      </c>
      <c r="I1173" s="1">
        <f t="shared" si="42"/>
        <v>1</v>
      </c>
      <c r="J1173" s="1">
        <f t="shared" si="41"/>
        <v>0</v>
      </c>
      <c r="K1173" s="1">
        <f>COUNTIF(B1173,"MINDDS")</f>
        <v>0</v>
      </c>
      <c r="M1173" s="2"/>
    </row>
    <row r="1174" spans="1:13" s="1" customFormat="1" x14ac:dyDescent="0.2">
      <c r="A1174" s="1" t="s">
        <v>2282</v>
      </c>
      <c r="D1174" s="1" t="s">
        <v>10</v>
      </c>
      <c r="E1174" s="1" t="s">
        <v>3</v>
      </c>
      <c r="F1174" s="1" t="s">
        <v>1226</v>
      </c>
      <c r="G1174" s="1" t="s">
        <v>8</v>
      </c>
      <c r="H1174" s="1" t="s">
        <v>9</v>
      </c>
      <c r="I1174" s="1">
        <f t="shared" si="42"/>
        <v>1</v>
      </c>
      <c r="J1174" s="1">
        <f t="shared" si="41"/>
        <v>0</v>
      </c>
      <c r="K1174" s="1">
        <f>COUNTIF(B1174,"MINDDS")</f>
        <v>0</v>
      </c>
    </row>
    <row r="1175" spans="1:13" s="1" customFormat="1" x14ac:dyDescent="0.2">
      <c r="A1175" s="1" t="s">
        <v>2283</v>
      </c>
      <c r="D1175" s="1" t="s">
        <v>5</v>
      </c>
      <c r="E1175" s="1" t="s">
        <v>8</v>
      </c>
      <c r="F1175" s="1" t="s">
        <v>11</v>
      </c>
      <c r="G1175" s="1" t="s">
        <v>8</v>
      </c>
      <c r="H1175" s="1" t="s">
        <v>9</v>
      </c>
      <c r="I1175" s="1">
        <f t="shared" si="42"/>
        <v>1</v>
      </c>
      <c r="J1175" s="1">
        <f t="shared" si="41"/>
        <v>0</v>
      </c>
      <c r="K1175" s="1">
        <f>COUNTIF(B1175,"MINDDS")</f>
        <v>0</v>
      </c>
    </row>
    <row r="1176" spans="1:13" s="1" customFormat="1" x14ac:dyDescent="0.2">
      <c r="A1176" s="1" t="s">
        <v>2284</v>
      </c>
      <c r="D1176" s="1" t="s">
        <v>10</v>
      </c>
      <c r="E1176" s="1" t="s">
        <v>620</v>
      </c>
      <c r="F1176" s="1" t="s">
        <v>11</v>
      </c>
      <c r="G1176" s="1" t="s">
        <v>8</v>
      </c>
      <c r="H1176" s="1" t="s">
        <v>9</v>
      </c>
      <c r="I1176" s="1">
        <f t="shared" si="42"/>
        <v>1</v>
      </c>
      <c r="J1176" s="1">
        <f t="shared" si="41"/>
        <v>0</v>
      </c>
      <c r="K1176" s="1">
        <f>COUNTIF(B1176,"MINDDS")</f>
        <v>0</v>
      </c>
    </row>
    <row r="1177" spans="1:13" s="1" customFormat="1" x14ac:dyDescent="0.2">
      <c r="A1177" s="1" t="s">
        <v>2293</v>
      </c>
      <c r="D1177" s="1" t="s">
        <v>10</v>
      </c>
      <c r="E1177" s="1" t="s">
        <v>8</v>
      </c>
      <c r="F1177" s="1" t="s">
        <v>11</v>
      </c>
      <c r="G1177" s="1" t="s">
        <v>8</v>
      </c>
      <c r="H1177" s="1" t="s">
        <v>9</v>
      </c>
      <c r="I1177" s="1">
        <f t="shared" si="42"/>
        <v>1</v>
      </c>
      <c r="J1177" s="1">
        <f t="shared" si="41"/>
        <v>0</v>
      </c>
      <c r="K1177" s="1">
        <f>COUNTIF(B1177,"MINDDS")</f>
        <v>0</v>
      </c>
      <c r="M1177" s="2"/>
    </row>
    <row r="1178" spans="1:13" s="1" customFormat="1" x14ac:dyDescent="0.2">
      <c r="A1178" s="1" t="s">
        <v>2294</v>
      </c>
      <c r="D1178" s="1" t="s">
        <v>10</v>
      </c>
      <c r="E1178" s="1" t="s">
        <v>8</v>
      </c>
      <c r="F1178" s="1" t="s">
        <v>11</v>
      </c>
      <c r="G1178" s="1" t="s">
        <v>8</v>
      </c>
      <c r="H1178" s="1" t="s">
        <v>9</v>
      </c>
      <c r="I1178" s="1">
        <f t="shared" si="42"/>
        <v>1</v>
      </c>
      <c r="J1178" s="1">
        <f t="shared" si="41"/>
        <v>0</v>
      </c>
      <c r="K1178" s="1">
        <f>COUNTIF(B1178,"MINDDS")</f>
        <v>0</v>
      </c>
    </row>
    <row r="1179" spans="1:13" s="1" customFormat="1" x14ac:dyDescent="0.2">
      <c r="A1179" s="1" t="s">
        <v>2296</v>
      </c>
      <c r="D1179" s="1" t="s">
        <v>5</v>
      </c>
      <c r="E1179" s="1" t="s">
        <v>3</v>
      </c>
      <c r="F1179" s="1" t="s">
        <v>44</v>
      </c>
      <c r="G1179" s="1" t="s">
        <v>8</v>
      </c>
      <c r="H1179" s="1" t="s">
        <v>9</v>
      </c>
      <c r="I1179" s="1">
        <f t="shared" si="42"/>
        <v>1</v>
      </c>
      <c r="J1179" s="1">
        <f t="shared" si="41"/>
        <v>0</v>
      </c>
      <c r="K1179" s="1">
        <f>COUNTIF(B1179,"MINDDS")</f>
        <v>0</v>
      </c>
    </row>
    <row r="1180" spans="1:13" s="1" customFormat="1" x14ac:dyDescent="0.2">
      <c r="A1180" s="1" t="s">
        <v>2297</v>
      </c>
      <c r="D1180" s="1" t="s">
        <v>10</v>
      </c>
      <c r="E1180" s="1" t="s">
        <v>8</v>
      </c>
      <c r="F1180" s="1" t="s">
        <v>11</v>
      </c>
      <c r="G1180" s="1" t="s">
        <v>8</v>
      </c>
      <c r="H1180" s="1" t="s">
        <v>9</v>
      </c>
      <c r="I1180" s="1">
        <f t="shared" si="42"/>
        <v>1</v>
      </c>
      <c r="J1180" s="1">
        <f t="shared" si="41"/>
        <v>0</v>
      </c>
      <c r="K1180" s="1">
        <f>COUNTIF(B1180,"MINDDS")</f>
        <v>0</v>
      </c>
      <c r="M1180" s="2"/>
    </row>
    <row r="1181" spans="1:13" s="1" customFormat="1" x14ac:dyDescent="0.2">
      <c r="A1181" s="1" t="s">
        <v>2298</v>
      </c>
      <c r="D1181" s="1" t="s">
        <v>5</v>
      </c>
      <c r="E1181" s="1" t="s">
        <v>8</v>
      </c>
      <c r="F1181" s="1" t="s">
        <v>44</v>
      </c>
      <c r="G1181" s="1" t="s">
        <v>8</v>
      </c>
      <c r="H1181" s="1" t="s">
        <v>9</v>
      </c>
      <c r="I1181" s="1">
        <f t="shared" si="42"/>
        <v>1</v>
      </c>
      <c r="J1181" s="1">
        <f t="shared" si="41"/>
        <v>0</v>
      </c>
      <c r="K1181" s="1">
        <f>COUNTIF(B1181,"MINDDS")</f>
        <v>0</v>
      </c>
    </row>
    <row r="1182" spans="1:13" s="1" customFormat="1" x14ac:dyDescent="0.2">
      <c r="A1182" s="1" t="s">
        <v>2299</v>
      </c>
      <c r="D1182" s="1" t="s">
        <v>10</v>
      </c>
      <c r="E1182" s="1" t="s">
        <v>8</v>
      </c>
      <c r="F1182" s="1" t="s">
        <v>11</v>
      </c>
      <c r="G1182" s="1" t="s">
        <v>8</v>
      </c>
      <c r="H1182" s="1" t="s">
        <v>9</v>
      </c>
      <c r="I1182" s="1">
        <f t="shared" si="42"/>
        <v>1</v>
      </c>
      <c r="J1182" s="1">
        <f t="shared" si="41"/>
        <v>0</v>
      </c>
      <c r="K1182" s="1">
        <f>COUNTIF(B1182,"MINDDS")</f>
        <v>0</v>
      </c>
      <c r="M1182" s="2"/>
    </row>
    <row r="1183" spans="1:13" s="1" customFormat="1" x14ac:dyDescent="0.2">
      <c r="A1183" s="1" t="s">
        <v>2300</v>
      </c>
      <c r="D1183" s="1" t="s">
        <v>5</v>
      </c>
      <c r="E1183" s="1" t="s">
        <v>8</v>
      </c>
      <c r="F1183" s="1" t="s">
        <v>11</v>
      </c>
      <c r="G1183" s="1" t="s">
        <v>8</v>
      </c>
      <c r="H1183" s="1" t="s">
        <v>9</v>
      </c>
      <c r="I1183" s="1">
        <f t="shared" si="42"/>
        <v>1</v>
      </c>
      <c r="J1183" s="1">
        <f t="shared" si="41"/>
        <v>0</v>
      </c>
      <c r="K1183" s="1">
        <f>COUNTIF(B1183,"MINDDS")</f>
        <v>0</v>
      </c>
    </row>
    <row r="1184" spans="1:13" s="1" customFormat="1" x14ac:dyDescent="0.2">
      <c r="A1184" s="1" t="s">
        <v>2310</v>
      </c>
      <c r="D1184" s="1" t="s">
        <v>5</v>
      </c>
      <c r="E1184" s="1" t="s">
        <v>8</v>
      </c>
      <c r="F1184" s="1" t="s">
        <v>11</v>
      </c>
      <c r="G1184" s="1" t="s">
        <v>8</v>
      </c>
      <c r="H1184" s="1" t="s">
        <v>9</v>
      </c>
      <c r="I1184" s="1">
        <f t="shared" si="42"/>
        <v>1</v>
      </c>
      <c r="J1184" s="1">
        <f t="shared" si="41"/>
        <v>0</v>
      </c>
      <c r="K1184" s="1">
        <f>COUNTIF(B1184,"MINDDS")</f>
        <v>0</v>
      </c>
      <c r="M1184" s="2"/>
    </row>
    <row r="1185" spans="1:13" s="1" customFormat="1" x14ac:dyDescent="0.2">
      <c r="A1185" s="1" t="s">
        <v>2311</v>
      </c>
      <c r="D1185" s="1" t="s">
        <v>5</v>
      </c>
      <c r="E1185" s="1" t="s">
        <v>8</v>
      </c>
      <c r="F1185" s="1" t="s">
        <v>11</v>
      </c>
      <c r="G1185" s="1" t="s">
        <v>8</v>
      </c>
      <c r="H1185" s="1" t="s">
        <v>9</v>
      </c>
      <c r="I1185" s="1">
        <f t="shared" si="42"/>
        <v>1</v>
      </c>
      <c r="J1185" s="1">
        <f t="shared" si="41"/>
        <v>0</v>
      </c>
      <c r="K1185" s="1">
        <f>COUNTIF(B1185,"MINDDS")</f>
        <v>0</v>
      </c>
    </row>
    <row r="1186" spans="1:13" s="1" customFormat="1" x14ac:dyDescent="0.2">
      <c r="A1186" s="1" t="s">
        <v>2312</v>
      </c>
      <c r="D1186" s="1" t="s">
        <v>5</v>
      </c>
      <c r="E1186" s="1" t="s">
        <v>8</v>
      </c>
      <c r="F1186" s="1" t="s">
        <v>11</v>
      </c>
      <c r="G1186" s="1" t="s">
        <v>8</v>
      </c>
      <c r="H1186" s="1" t="s">
        <v>9</v>
      </c>
      <c r="I1186" s="1">
        <f t="shared" si="42"/>
        <v>1</v>
      </c>
      <c r="J1186" s="1">
        <f t="shared" si="41"/>
        <v>0</v>
      </c>
      <c r="K1186" s="1">
        <f>COUNTIF(B1186,"MINDDS")</f>
        <v>0</v>
      </c>
    </row>
    <row r="1187" spans="1:13" s="1" customFormat="1" x14ac:dyDescent="0.2">
      <c r="A1187" s="1" t="s">
        <v>2313</v>
      </c>
      <c r="D1187" s="1" t="s">
        <v>5</v>
      </c>
      <c r="E1187" s="1" t="s">
        <v>8</v>
      </c>
      <c r="F1187" s="1" t="s">
        <v>11</v>
      </c>
      <c r="G1187" s="1" t="s">
        <v>8</v>
      </c>
      <c r="H1187" s="1" t="s">
        <v>9</v>
      </c>
      <c r="I1187" s="1">
        <f t="shared" si="42"/>
        <v>1</v>
      </c>
      <c r="J1187" s="1">
        <f t="shared" si="41"/>
        <v>0</v>
      </c>
      <c r="K1187" s="1">
        <f>COUNTIF(B1187,"MINDDS")</f>
        <v>0</v>
      </c>
    </row>
    <row r="1188" spans="1:13" s="1" customFormat="1" x14ac:dyDescent="0.2">
      <c r="A1188" s="1" t="s">
        <v>2314</v>
      </c>
      <c r="D1188" s="1" t="s">
        <v>10</v>
      </c>
      <c r="E1188" s="1" t="s">
        <v>8</v>
      </c>
      <c r="F1188" s="1" t="s">
        <v>11</v>
      </c>
      <c r="G1188" s="1" t="s">
        <v>8</v>
      </c>
      <c r="H1188" s="1" t="s">
        <v>9</v>
      </c>
      <c r="I1188" s="1">
        <f t="shared" si="42"/>
        <v>1</v>
      </c>
      <c r="J1188" s="1">
        <f t="shared" si="41"/>
        <v>0</v>
      </c>
      <c r="K1188" s="1">
        <f>COUNTIF(B1188,"MINDDS")</f>
        <v>0</v>
      </c>
    </row>
    <row r="1189" spans="1:13" s="1" customFormat="1" x14ac:dyDescent="0.2">
      <c r="A1189" s="1" t="s">
        <v>2317</v>
      </c>
      <c r="D1189" s="1" t="s">
        <v>5</v>
      </c>
      <c r="E1189" s="1" t="s">
        <v>8</v>
      </c>
      <c r="F1189" s="1" t="s">
        <v>11</v>
      </c>
      <c r="G1189" s="1" t="s">
        <v>8</v>
      </c>
      <c r="H1189" s="1" t="s">
        <v>9</v>
      </c>
      <c r="I1189" s="1">
        <f t="shared" si="42"/>
        <v>1</v>
      </c>
      <c r="J1189" s="1">
        <f t="shared" si="41"/>
        <v>0</v>
      </c>
      <c r="K1189" s="1">
        <f>COUNTIF(B1189,"MINDDS")</f>
        <v>0</v>
      </c>
    </row>
    <row r="1190" spans="1:13" s="1" customFormat="1" x14ac:dyDescent="0.2">
      <c r="A1190" s="1" t="s">
        <v>2319</v>
      </c>
      <c r="D1190" s="1" t="s">
        <v>10</v>
      </c>
      <c r="E1190" s="1" t="s">
        <v>8</v>
      </c>
      <c r="F1190" s="1" t="s">
        <v>26</v>
      </c>
      <c r="G1190" s="1" t="s">
        <v>8</v>
      </c>
      <c r="H1190" s="1" t="s">
        <v>9</v>
      </c>
      <c r="I1190" s="1">
        <f t="shared" si="42"/>
        <v>1</v>
      </c>
      <c r="J1190" s="1">
        <f t="shared" si="41"/>
        <v>0</v>
      </c>
      <c r="K1190" s="1">
        <f>COUNTIF(B1190,"MINDDS")</f>
        <v>0</v>
      </c>
    </row>
    <row r="1191" spans="1:13" s="1" customFormat="1" x14ac:dyDescent="0.2">
      <c r="A1191" s="1" t="s">
        <v>2326</v>
      </c>
      <c r="D1191" s="1" t="s">
        <v>10</v>
      </c>
      <c r="E1191" s="1" t="s">
        <v>3</v>
      </c>
      <c r="F1191" s="1" t="s">
        <v>1226</v>
      </c>
      <c r="G1191" s="1" t="s">
        <v>8</v>
      </c>
      <c r="H1191" s="1" t="s">
        <v>9</v>
      </c>
      <c r="I1191" s="1">
        <f t="shared" si="42"/>
        <v>1</v>
      </c>
      <c r="J1191" s="1">
        <f t="shared" si="41"/>
        <v>0</v>
      </c>
      <c r="K1191" s="1">
        <f>COUNTIF(B1191,"MINDDS")</f>
        <v>0</v>
      </c>
    </row>
    <row r="1192" spans="1:13" s="1" customFormat="1" x14ac:dyDescent="0.2">
      <c r="A1192" s="1" t="s">
        <v>2329</v>
      </c>
      <c r="D1192" s="1" t="s">
        <v>10</v>
      </c>
      <c r="E1192" s="1" t="s">
        <v>8</v>
      </c>
      <c r="F1192" s="1" t="s">
        <v>11</v>
      </c>
      <c r="G1192" s="1" t="s">
        <v>8</v>
      </c>
      <c r="H1192" s="1" t="s">
        <v>9</v>
      </c>
      <c r="I1192" s="1">
        <f t="shared" si="42"/>
        <v>1</v>
      </c>
      <c r="J1192" s="1">
        <f t="shared" si="41"/>
        <v>0</v>
      </c>
      <c r="K1192" s="1">
        <f>COUNTIF(B1192,"MINDDS")</f>
        <v>0</v>
      </c>
      <c r="M1192" s="2"/>
    </row>
    <row r="1193" spans="1:13" s="1" customFormat="1" x14ac:dyDescent="0.2">
      <c r="A1193" s="1" t="s">
        <v>2330</v>
      </c>
      <c r="D1193" s="1" t="s">
        <v>5</v>
      </c>
      <c r="E1193" s="1" t="s">
        <v>8</v>
      </c>
      <c r="F1193" s="1" t="s">
        <v>11</v>
      </c>
      <c r="G1193" s="1" t="s">
        <v>8</v>
      </c>
      <c r="H1193" s="1" t="s">
        <v>9</v>
      </c>
      <c r="I1193" s="1">
        <f t="shared" si="42"/>
        <v>1</v>
      </c>
      <c r="J1193" s="1">
        <f t="shared" si="41"/>
        <v>0</v>
      </c>
      <c r="K1193" s="1">
        <f>COUNTIF(B1193,"MINDDS")</f>
        <v>0</v>
      </c>
      <c r="M1193" s="2"/>
    </row>
    <row r="1194" spans="1:13" s="1" customFormat="1" x14ac:dyDescent="0.2">
      <c r="A1194" s="1" t="s">
        <v>2331</v>
      </c>
      <c r="D1194" s="1" t="s">
        <v>10</v>
      </c>
      <c r="E1194" s="1" t="s">
        <v>8</v>
      </c>
      <c r="F1194" s="1" t="s">
        <v>11</v>
      </c>
      <c r="G1194" s="1" t="s">
        <v>8</v>
      </c>
      <c r="H1194" s="1" t="s">
        <v>9</v>
      </c>
      <c r="I1194" s="1">
        <f t="shared" si="42"/>
        <v>1</v>
      </c>
      <c r="J1194" s="1">
        <f t="shared" si="41"/>
        <v>0</v>
      </c>
      <c r="K1194" s="1">
        <f>COUNTIF(B1194,"MINDDS")</f>
        <v>0</v>
      </c>
    </row>
    <row r="1195" spans="1:13" s="1" customFormat="1" x14ac:dyDescent="0.2">
      <c r="A1195" s="1" t="s">
        <v>2332</v>
      </c>
      <c r="D1195" s="1" t="s">
        <v>10</v>
      </c>
      <c r="E1195" s="1" t="s">
        <v>8</v>
      </c>
      <c r="F1195" s="1" t="s">
        <v>11</v>
      </c>
      <c r="G1195" s="1" t="s">
        <v>8</v>
      </c>
      <c r="H1195" s="1" t="s">
        <v>9</v>
      </c>
      <c r="I1195" s="1">
        <f t="shared" si="42"/>
        <v>1</v>
      </c>
      <c r="J1195" s="1">
        <f t="shared" si="41"/>
        <v>0</v>
      </c>
      <c r="K1195" s="1">
        <f>COUNTIF(B1195,"MINDDS")</f>
        <v>0</v>
      </c>
    </row>
    <row r="1196" spans="1:13" s="1" customFormat="1" x14ac:dyDescent="0.2">
      <c r="A1196" s="1" t="s">
        <v>2333</v>
      </c>
      <c r="D1196" s="1" t="s">
        <v>10</v>
      </c>
      <c r="E1196" s="1" t="s">
        <v>8</v>
      </c>
      <c r="F1196" s="1" t="s">
        <v>11</v>
      </c>
      <c r="G1196" s="1" t="s">
        <v>8</v>
      </c>
      <c r="H1196" s="1" t="s">
        <v>9</v>
      </c>
      <c r="I1196" s="1">
        <f t="shared" si="42"/>
        <v>1</v>
      </c>
      <c r="J1196" s="1">
        <f t="shared" si="41"/>
        <v>0</v>
      </c>
      <c r="K1196" s="1">
        <f>COUNTIF(B1196,"MINDDS")</f>
        <v>0</v>
      </c>
      <c r="M1196" s="2"/>
    </row>
    <row r="1197" spans="1:13" s="1" customFormat="1" x14ac:dyDescent="0.2">
      <c r="A1197" s="1" t="s">
        <v>2335</v>
      </c>
      <c r="D1197" s="1" t="s">
        <v>10</v>
      </c>
      <c r="E1197" s="1" t="s">
        <v>8</v>
      </c>
      <c r="F1197" s="1" t="s">
        <v>11</v>
      </c>
      <c r="G1197" s="1" t="s">
        <v>8</v>
      </c>
      <c r="H1197" s="1" t="s">
        <v>9</v>
      </c>
      <c r="I1197" s="1">
        <f t="shared" si="42"/>
        <v>1</v>
      </c>
      <c r="J1197" s="1">
        <f t="shared" si="41"/>
        <v>0</v>
      </c>
      <c r="K1197" s="1">
        <f>COUNTIF(B1197,"MINDDS")</f>
        <v>0</v>
      </c>
    </row>
    <row r="1198" spans="1:13" s="1" customFormat="1" x14ac:dyDescent="0.2">
      <c r="A1198" s="1" t="s">
        <v>2336</v>
      </c>
      <c r="D1198" s="1" t="s">
        <v>5</v>
      </c>
      <c r="E1198" s="1" t="s">
        <v>8</v>
      </c>
      <c r="F1198" s="1" t="s">
        <v>11</v>
      </c>
      <c r="G1198" s="1" t="s">
        <v>8</v>
      </c>
      <c r="H1198" s="1" t="s">
        <v>9</v>
      </c>
      <c r="I1198" s="1">
        <f t="shared" si="42"/>
        <v>1</v>
      </c>
      <c r="J1198" s="1">
        <f t="shared" si="41"/>
        <v>0</v>
      </c>
      <c r="K1198" s="1">
        <f>COUNTIF(B1198,"MINDDS")</f>
        <v>0</v>
      </c>
    </row>
    <row r="1199" spans="1:13" s="1" customFormat="1" x14ac:dyDescent="0.2">
      <c r="A1199" s="1" t="s">
        <v>2343</v>
      </c>
      <c r="D1199" s="1" t="s">
        <v>5</v>
      </c>
      <c r="E1199" s="1" t="s">
        <v>8</v>
      </c>
      <c r="F1199" s="1" t="s">
        <v>11</v>
      </c>
      <c r="G1199" s="1" t="s">
        <v>8</v>
      </c>
      <c r="H1199" s="1" t="s">
        <v>9</v>
      </c>
      <c r="I1199" s="1">
        <f t="shared" si="42"/>
        <v>1</v>
      </c>
      <c r="J1199" s="1">
        <f t="shared" si="41"/>
        <v>0</v>
      </c>
      <c r="K1199" s="1">
        <f>COUNTIF(B1199,"MINDDS")</f>
        <v>0</v>
      </c>
    </row>
    <row r="1200" spans="1:13" s="1" customFormat="1" x14ac:dyDescent="0.2">
      <c r="A1200" s="1" t="s">
        <v>2344</v>
      </c>
      <c r="D1200" s="1" t="s">
        <v>5</v>
      </c>
      <c r="E1200" s="1" t="s">
        <v>8</v>
      </c>
      <c r="F1200" s="1" t="s">
        <v>11</v>
      </c>
      <c r="G1200" s="1" t="s">
        <v>8</v>
      </c>
      <c r="H1200" s="1" t="s">
        <v>9</v>
      </c>
      <c r="I1200" s="1">
        <f t="shared" si="42"/>
        <v>1</v>
      </c>
      <c r="J1200" s="1">
        <f t="shared" si="41"/>
        <v>0</v>
      </c>
      <c r="K1200" s="1">
        <f>COUNTIF(B1200,"MINDDS")</f>
        <v>0</v>
      </c>
      <c r="M1200" s="2"/>
    </row>
    <row r="1201" spans="1:13" s="1" customFormat="1" x14ac:dyDescent="0.2">
      <c r="A1201" s="1" t="s">
        <v>2345</v>
      </c>
      <c r="D1201" s="1" t="s">
        <v>5</v>
      </c>
      <c r="E1201" s="1" t="s">
        <v>8</v>
      </c>
      <c r="F1201" s="1" t="s">
        <v>11</v>
      </c>
      <c r="G1201" s="1" t="s">
        <v>8</v>
      </c>
      <c r="H1201" s="1" t="s">
        <v>9</v>
      </c>
      <c r="I1201" s="1">
        <f t="shared" ref="I1201:I1205" si="43">COUNTIF(H1201,"Ineligible.")+COUNTIF(H1201,"Patient approached by conflicting study.")</f>
        <v>1</v>
      </c>
      <c r="J1201" s="1">
        <f t="shared" si="41"/>
        <v>0</v>
      </c>
      <c r="K1201" s="1">
        <f>COUNTIF(B1201,"MINDDS")</f>
        <v>0</v>
      </c>
    </row>
    <row r="1202" spans="1:13" s="1" customFormat="1" x14ac:dyDescent="0.2">
      <c r="A1202" s="1" t="s">
        <v>2346</v>
      </c>
      <c r="D1202" s="1" t="s">
        <v>10</v>
      </c>
      <c r="E1202" s="1" t="s">
        <v>8</v>
      </c>
      <c r="F1202" s="1" t="s">
        <v>26</v>
      </c>
      <c r="G1202" s="1" t="s">
        <v>8</v>
      </c>
      <c r="H1202" s="1" t="s">
        <v>9</v>
      </c>
      <c r="I1202" s="1">
        <f t="shared" si="43"/>
        <v>1</v>
      </c>
      <c r="J1202" s="1">
        <f t="shared" si="41"/>
        <v>0</v>
      </c>
      <c r="K1202" s="1">
        <f>COUNTIF(B1202,"MINDDS")</f>
        <v>0</v>
      </c>
    </row>
    <row r="1203" spans="1:13" s="1" customFormat="1" x14ac:dyDescent="0.2">
      <c r="A1203" s="1" t="s">
        <v>2347</v>
      </c>
      <c r="D1203" s="1" t="s">
        <v>10</v>
      </c>
      <c r="E1203" s="1" t="s">
        <v>8</v>
      </c>
      <c r="F1203" s="1" t="s">
        <v>11</v>
      </c>
      <c r="G1203" s="1" t="s">
        <v>8</v>
      </c>
      <c r="H1203" s="1" t="s">
        <v>9</v>
      </c>
      <c r="I1203" s="1">
        <f t="shared" si="43"/>
        <v>1</v>
      </c>
      <c r="J1203" s="1">
        <f t="shared" si="41"/>
        <v>0</v>
      </c>
      <c r="K1203" s="1">
        <f>COUNTIF(B1203,"MINDDS")</f>
        <v>0</v>
      </c>
      <c r="M1203" s="2"/>
    </row>
    <row r="1204" spans="1:13" s="1" customFormat="1" x14ac:dyDescent="0.2">
      <c r="A1204" s="1" t="s">
        <v>2348</v>
      </c>
      <c r="D1204" s="1" t="s">
        <v>10</v>
      </c>
      <c r="E1204" s="1" t="s">
        <v>8</v>
      </c>
      <c r="F1204" s="1" t="s">
        <v>11</v>
      </c>
      <c r="G1204" s="1" t="s">
        <v>8</v>
      </c>
      <c r="H1204" s="1" t="s">
        <v>9</v>
      </c>
      <c r="I1204" s="1">
        <f t="shared" si="43"/>
        <v>1</v>
      </c>
      <c r="J1204" s="1">
        <f t="shared" si="41"/>
        <v>0</v>
      </c>
      <c r="K1204" s="1">
        <f>COUNTIF(B1204,"MINDDS")</f>
        <v>0</v>
      </c>
      <c r="M1204" s="2"/>
    </row>
    <row r="1205" spans="1:13" s="1" customFormat="1" x14ac:dyDescent="0.2">
      <c r="A1205" s="1" t="s">
        <v>2351</v>
      </c>
      <c r="D1205" s="1" t="s">
        <v>5</v>
      </c>
      <c r="E1205" s="1" t="s">
        <v>8</v>
      </c>
      <c r="F1205" s="1" t="s">
        <v>11</v>
      </c>
      <c r="G1205" s="1" t="s">
        <v>8</v>
      </c>
      <c r="H1205" s="1" t="s">
        <v>9</v>
      </c>
      <c r="I1205" s="1">
        <f t="shared" si="43"/>
        <v>1</v>
      </c>
      <c r="J1205" s="1">
        <f t="shared" si="41"/>
        <v>0</v>
      </c>
      <c r="K1205" s="1">
        <f>COUNTIF(B1205,"MINDDS")</f>
        <v>0</v>
      </c>
      <c r="M1205" s="2"/>
    </row>
    <row r="1206" spans="1:13" s="1" customFormat="1" x14ac:dyDescent="0.2">
      <c r="A1206" s="1" t="s">
        <v>2354</v>
      </c>
      <c r="C1206" s="1">
        <v>74</v>
      </c>
      <c r="D1206" s="1" t="s">
        <v>5</v>
      </c>
      <c r="E1206" s="1" t="s">
        <v>8</v>
      </c>
      <c r="F1206" s="1" t="s">
        <v>11</v>
      </c>
      <c r="G1206" s="1" t="s">
        <v>3</v>
      </c>
      <c r="H1206" s="1" t="s">
        <v>2355</v>
      </c>
      <c r="I1206" s="1">
        <v>1</v>
      </c>
      <c r="J1206" s="1">
        <f t="shared" si="41"/>
        <v>0</v>
      </c>
      <c r="K1206" s="1">
        <f>COUNTIF(B1206,"MINDDS")</f>
        <v>0</v>
      </c>
    </row>
    <row r="1207" spans="1:13" s="1" customFormat="1" x14ac:dyDescent="0.2">
      <c r="A1207" s="1" t="s">
        <v>2356</v>
      </c>
      <c r="D1207" s="1" t="s">
        <v>5</v>
      </c>
      <c r="E1207" s="1" t="s">
        <v>8</v>
      </c>
      <c r="F1207" s="1" t="s">
        <v>11</v>
      </c>
      <c r="G1207" s="1" t="s">
        <v>8</v>
      </c>
      <c r="H1207" s="1" t="s">
        <v>9</v>
      </c>
      <c r="I1207" s="1">
        <f t="shared" ref="I1207:I1220" si="44">COUNTIF(H1207,"Ineligible.")+COUNTIF(H1207,"Patient approached by conflicting study.")</f>
        <v>1</v>
      </c>
      <c r="J1207" s="1">
        <f t="shared" si="41"/>
        <v>0</v>
      </c>
      <c r="K1207" s="1">
        <f>COUNTIF(B1207,"MINDDS")</f>
        <v>0</v>
      </c>
      <c r="M1207" s="2"/>
    </row>
    <row r="1208" spans="1:13" s="1" customFormat="1" x14ac:dyDescent="0.2">
      <c r="A1208" s="1" t="s">
        <v>2361</v>
      </c>
      <c r="D1208" s="1" t="s">
        <v>10</v>
      </c>
      <c r="E1208" s="1" t="s">
        <v>8</v>
      </c>
      <c r="F1208" s="1" t="s">
        <v>11</v>
      </c>
      <c r="G1208" s="1" t="s">
        <v>8</v>
      </c>
      <c r="H1208" s="1" t="s">
        <v>9</v>
      </c>
      <c r="I1208" s="1">
        <f t="shared" si="44"/>
        <v>1</v>
      </c>
      <c r="J1208" s="1">
        <f t="shared" si="41"/>
        <v>0</v>
      </c>
      <c r="K1208" s="1">
        <f>COUNTIF(B1208,"MINDDS")</f>
        <v>0</v>
      </c>
    </row>
    <row r="1209" spans="1:13" s="1" customFormat="1" x14ac:dyDescent="0.2">
      <c r="A1209" s="1" t="s">
        <v>2362</v>
      </c>
      <c r="D1209" s="1" t="s">
        <v>10</v>
      </c>
      <c r="E1209" s="1" t="s">
        <v>8</v>
      </c>
      <c r="F1209" s="1" t="s">
        <v>11</v>
      </c>
      <c r="G1209" s="1" t="s">
        <v>8</v>
      </c>
      <c r="H1209" s="1" t="s">
        <v>9</v>
      </c>
      <c r="I1209" s="1">
        <f t="shared" si="44"/>
        <v>1</v>
      </c>
      <c r="J1209" s="1">
        <f t="shared" si="41"/>
        <v>0</v>
      </c>
      <c r="K1209" s="1">
        <f>COUNTIF(B1209,"MINDDS")</f>
        <v>0</v>
      </c>
    </row>
    <row r="1210" spans="1:13" s="1" customFormat="1" x14ac:dyDescent="0.2">
      <c r="A1210" s="1" t="s">
        <v>2363</v>
      </c>
      <c r="D1210" s="1" t="s">
        <v>10</v>
      </c>
      <c r="E1210" s="1" t="s">
        <v>8</v>
      </c>
      <c r="F1210" s="1" t="s">
        <v>11</v>
      </c>
      <c r="G1210" s="1" t="s">
        <v>8</v>
      </c>
      <c r="H1210" s="1" t="s">
        <v>9</v>
      </c>
      <c r="I1210" s="1">
        <f t="shared" si="44"/>
        <v>1</v>
      </c>
      <c r="J1210" s="1">
        <f t="shared" si="41"/>
        <v>0</v>
      </c>
      <c r="K1210" s="1">
        <f>COUNTIF(B1210,"MINDDS")</f>
        <v>0</v>
      </c>
    </row>
    <row r="1211" spans="1:13" s="1" customFormat="1" x14ac:dyDescent="0.2">
      <c r="A1211" s="1" t="s">
        <v>2364</v>
      </c>
      <c r="D1211" s="1" t="s">
        <v>5</v>
      </c>
      <c r="E1211" s="1" t="s">
        <v>8</v>
      </c>
      <c r="F1211" s="1" t="s">
        <v>11</v>
      </c>
      <c r="G1211" s="1" t="s">
        <v>8</v>
      </c>
      <c r="H1211" s="1" t="s">
        <v>9</v>
      </c>
      <c r="I1211" s="1">
        <f t="shared" si="44"/>
        <v>1</v>
      </c>
      <c r="J1211" s="1">
        <f t="shared" si="41"/>
        <v>0</v>
      </c>
      <c r="K1211" s="1">
        <f>COUNTIF(B1211,"MINDDS")</f>
        <v>0</v>
      </c>
    </row>
    <row r="1212" spans="1:13" s="1" customFormat="1" x14ac:dyDescent="0.2">
      <c r="A1212" s="1" t="s">
        <v>2374</v>
      </c>
      <c r="D1212" s="1" t="s">
        <v>10</v>
      </c>
      <c r="E1212" s="1" t="s">
        <v>8</v>
      </c>
      <c r="F1212" s="1" t="s">
        <v>11</v>
      </c>
      <c r="G1212" s="1" t="s">
        <v>8</v>
      </c>
      <c r="H1212" s="1" t="s">
        <v>9</v>
      </c>
      <c r="I1212" s="1">
        <f t="shared" si="44"/>
        <v>1</v>
      </c>
      <c r="J1212" s="1">
        <f t="shared" si="41"/>
        <v>0</v>
      </c>
      <c r="K1212" s="1">
        <f>COUNTIF(B1212,"MINDDS")</f>
        <v>0</v>
      </c>
    </row>
    <row r="1213" spans="1:13" s="1" customFormat="1" x14ac:dyDescent="0.2">
      <c r="A1213" s="1" t="s">
        <v>2377</v>
      </c>
      <c r="D1213" s="1" t="s">
        <v>10</v>
      </c>
      <c r="E1213" s="1" t="s">
        <v>8</v>
      </c>
      <c r="F1213" s="1" t="s">
        <v>11</v>
      </c>
      <c r="G1213" s="1" t="s">
        <v>8</v>
      </c>
      <c r="H1213" s="1" t="s">
        <v>9</v>
      </c>
      <c r="I1213" s="1">
        <f t="shared" si="44"/>
        <v>1</v>
      </c>
      <c r="J1213" s="1">
        <f t="shared" si="41"/>
        <v>0</v>
      </c>
      <c r="K1213" s="1">
        <f>COUNTIF(B1213,"MINDDS")</f>
        <v>0</v>
      </c>
    </row>
    <row r="1214" spans="1:13" s="1" customFormat="1" x14ac:dyDescent="0.2">
      <c r="A1214" s="1" t="s">
        <v>2378</v>
      </c>
      <c r="D1214" s="1" t="s">
        <v>5</v>
      </c>
      <c r="E1214" s="1" t="s">
        <v>8</v>
      </c>
      <c r="F1214" s="1" t="s">
        <v>11</v>
      </c>
      <c r="G1214" s="1" t="s">
        <v>8</v>
      </c>
      <c r="H1214" s="1" t="s">
        <v>9</v>
      </c>
      <c r="I1214" s="1">
        <f t="shared" si="44"/>
        <v>1</v>
      </c>
      <c r="J1214" s="1">
        <f t="shared" si="41"/>
        <v>0</v>
      </c>
      <c r="K1214" s="1">
        <f>COUNTIF(B1214,"MINDDS")</f>
        <v>0</v>
      </c>
    </row>
    <row r="1215" spans="1:13" s="1" customFormat="1" x14ac:dyDescent="0.2">
      <c r="A1215" s="1" t="s">
        <v>2379</v>
      </c>
      <c r="D1215" s="1" t="s">
        <v>5</v>
      </c>
      <c r="E1215" s="1" t="s">
        <v>8</v>
      </c>
      <c r="F1215" s="1" t="s">
        <v>11</v>
      </c>
      <c r="G1215" s="1" t="s">
        <v>8</v>
      </c>
      <c r="H1215" s="1" t="s">
        <v>9</v>
      </c>
      <c r="I1215" s="1">
        <f t="shared" si="44"/>
        <v>1</v>
      </c>
      <c r="J1215" s="1">
        <f t="shared" si="41"/>
        <v>0</v>
      </c>
      <c r="K1215" s="1">
        <f>COUNTIF(B1215,"MINDDS")</f>
        <v>0</v>
      </c>
    </row>
    <row r="1216" spans="1:13" s="1" customFormat="1" x14ac:dyDescent="0.2">
      <c r="A1216" s="1" t="s">
        <v>2380</v>
      </c>
      <c r="D1216" s="1" t="s">
        <v>5</v>
      </c>
      <c r="E1216" s="1" t="s">
        <v>8</v>
      </c>
      <c r="F1216" s="1" t="s">
        <v>11</v>
      </c>
      <c r="G1216" s="1" t="s">
        <v>8</v>
      </c>
      <c r="H1216" s="1" t="s">
        <v>9</v>
      </c>
      <c r="I1216" s="1">
        <f t="shared" si="44"/>
        <v>1</v>
      </c>
      <c r="J1216" s="1">
        <f t="shared" si="41"/>
        <v>0</v>
      </c>
      <c r="K1216" s="1">
        <f>COUNTIF(B1216,"MINDDS")</f>
        <v>0</v>
      </c>
    </row>
    <row r="1217" spans="1:13" s="1" customFormat="1" x14ac:dyDescent="0.2">
      <c r="A1217" s="1" t="s">
        <v>2390</v>
      </c>
      <c r="D1217" s="1" t="s">
        <v>10</v>
      </c>
      <c r="E1217" s="1" t="s">
        <v>8</v>
      </c>
      <c r="F1217" s="1" t="s">
        <v>11</v>
      </c>
      <c r="G1217" s="1" t="s">
        <v>8</v>
      </c>
      <c r="H1217" s="1" t="s">
        <v>9</v>
      </c>
      <c r="I1217" s="1">
        <f t="shared" si="44"/>
        <v>1</v>
      </c>
      <c r="J1217" s="1">
        <f t="shared" si="41"/>
        <v>0</v>
      </c>
      <c r="K1217" s="1">
        <f>COUNTIF(B1217,"MINDDS")</f>
        <v>0</v>
      </c>
    </row>
    <row r="1218" spans="1:13" s="1" customFormat="1" x14ac:dyDescent="0.2">
      <c r="A1218" s="1" t="s">
        <v>2391</v>
      </c>
      <c r="D1218" s="1" t="s">
        <v>5</v>
      </c>
      <c r="E1218" s="1" t="s">
        <v>8</v>
      </c>
      <c r="F1218" s="1" t="s">
        <v>11</v>
      </c>
      <c r="G1218" s="1" t="s">
        <v>8</v>
      </c>
      <c r="H1218" s="1" t="s">
        <v>9</v>
      </c>
      <c r="I1218" s="1">
        <f t="shared" si="44"/>
        <v>1</v>
      </c>
      <c r="J1218" s="1">
        <f t="shared" si="41"/>
        <v>0</v>
      </c>
      <c r="K1218" s="1">
        <f>COUNTIF(B1218,"MINDDS")</f>
        <v>0</v>
      </c>
      <c r="M1218" s="2"/>
    </row>
    <row r="1219" spans="1:13" s="1" customFormat="1" x14ac:dyDescent="0.2">
      <c r="A1219" s="1" t="s">
        <v>2392</v>
      </c>
      <c r="D1219" s="1" t="s">
        <v>10</v>
      </c>
      <c r="E1219" s="1" t="s">
        <v>8</v>
      </c>
      <c r="F1219" s="1" t="s">
        <v>11</v>
      </c>
      <c r="G1219" s="1" t="s">
        <v>8</v>
      </c>
      <c r="H1219" s="1" t="s">
        <v>9</v>
      </c>
      <c r="I1219" s="1">
        <f t="shared" si="44"/>
        <v>1</v>
      </c>
      <c r="J1219" s="1">
        <f t="shared" si="41"/>
        <v>0</v>
      </c>
      <c r="K1219" s="1">
        <f>COUNTIF(B1219,"MINDDS")</f>
        <v>0</v>
      </c>
      <c r="M1219" s="2"/>
    </row>
    <row r="1220" spans="1:13" s="1" customFormat="1" x14ac:dyDescent="0.2">
      <c r="A1220" s="1" t="s">
        <v>2398</v>
      </c>
      <c r="D1220" s="1" t="s">
        <v>5</v>
      </c>
      <c r="E1220" s="1" t="s">
        <v>8</v>
      </c>
      <c r="F1220" s="1" t="s">
        <v>11</v>
      </c>
      <c r="G1220" s="1" t="s">
        <v>8</v>
      </c>
      <c r="H1220" s="1" t="s">
        <v>9</v>
      </c>
      <c r="I1220" s="1">
        <f t="shared" si="44"/>
        <v>1</v>
      </c>
      <c r="J1220" s="1">
        <f t="shared" si="41"/>
        <v>0</v>
      </c>
      <c r="K1220" s="1">
        <f>COUNTIF(B1220,"MINDDS")</f>
        <v>0</v>
      </c>
      <c r="M1220" s="2"/>
    </row>
    <row r="1221" spans="1:13" s="1" customFormat="1" x14ac:dyDescent="0.2">
      <c r="A1221" s="1" t="s">
        <v>381</v>
      </c>
      <c r="C1221" s="1">
        <v>69</v>
      </c>
      <c r="D1221" s="1" t="s">
        <v>5</v>
      </c>
      <c r="E1221" s="1" t="s">
        <v>8</v>
      </c>
      <c r="F1221" s="1" t="s">
        <v>11</v>
      </c>
      <c r="G1221" s="1" t="s">
        <v>3</v>
      </c>
      <c r="H1221" s="1" t="s">
        <v>382</v>
      </c>
      <c r="I1221" s="1">
        <f>COUNTIF(H1221,"Ineligible.")+COUNTIF(H1221,"Patient approached by conflicting study.")</f>
        <v>0</v>
      </c>
      <c r="J1221" s="1">
        <f>COUNTIF(H1221,"Patient declined study participation")+COUNTIF(H1221,"Patient declined study discussion")</f>
        <v>0</v>
      </c>
      <c r="K1221" s="1">
        <v>3</v>
      </c>
      <c r="L1221" s="2"/>
    </row>
    <row r="1222" spans="1:13" s="1" customFormat="1" x14ac:dyDescent="0.2">
      <c r="A1222" s="1" t="s">
        <v>1127</v>
      </c>
      <c r="D1222" s="1" t="s">
        <v>5</v>
      </c>
      <c r="E1222" s="1" t="s">
        <v>8</v>
      </c>
      <c r="F1222" s="1" t="s">
        <v>11</v>
      </c>
      <c r="G1222" s="1" t="s">
        <v>8</v>
      </c>
      <c r="H1222" s="1" t="s">
        <v>9</v>
      </c>
      <c r="I1222" s="1">
        <v>0</v>
      </c>
      <c r="J1222" s="1">
        <f>COUNTIF(H1222,"Patient declined study participation")+COUNTIF(H1222,"Patient declined study discussion")</f>
        <v>0</v>
      </c>
      <c r="K1222" s="1">
        <v>3</v>
      </c>
      <c r="L1222" s="2"/>
    </row>
  </sheetData>
  <conditionalFormatting sqref="G2:G266">
    <cfRule type="containsText" dxfId="30" priority="13" operator="containsText" text="Y">
      <formula>NOT(ISERROR(SEARCH("Y",G2)))</formula>
    </cfRule>
  </conditionalFormatting>
  <conditionalFormatting sqref="G323:G326">
    <cfRule type="containsText" dxfId="29" priority="12" operator="containsText" text="Y">
      <formula>NOT(ISERROR(SEARCH("Y",G323)))</formula>
    </cfRule>
  </conditionalFormatting>
  <conditionalFormatting sqref="G268:G322">
    <cfRule type="containsText" dxfId="28" priority="11" operator="containsText" text="Y">
      <formula>NOT(ISERROR(SEARCH("Y",G268)))</formula>
    </cfRule>
  </conditionalFormatting>
  <conditionalFormatting sqref="G1">
    <cfRule type="containsText" dxfId="27" priority="10" operator="containsText" text="Y">
      <formula>NOT(ISERROR(SEARCH("Y",G1)))</formula>
    </cfRule>
  </conditionalFormatting>
  <conditionalFormatting sqref="G332:G891">
    <cfRule type="containsText" dxfId="26" priority="9" operator="containsText" text="Y">
      <formula>NOT(ISERROR(SEARCH("Y",G332)))</formula>
    </cfRule>
  </conditionalFormatting>
  <conditionalFormatting sqref="G892:G1220">
    <cfRule type="containsText" dxfId="25" priority="8" operator="containsText" text="Y">
      <formula>NOT(ISERROR(SEARCH("Y",G892)))</formula>
    </cfRule>
  </conditionalFormatting>
  <conditionalFormatting sqref="G328:G330">
    <cfRule type="containsText" dxfId="24" priority="7" operator="containsText" text="Y">
      <formula>NOT(ISERROR(SEARCH("Y",G328)))</formula>
    </cfRule>
  </conditionalFormatting>
  <conditionalFormatting sqref="G327">
    <cfRule type="containsText" dxfId="23" priority="6" operator="containsText" text="Y">
      <formula>NOT(ISERROR(SEARCH("Y",G327)))</formula>
    </cfRule>
  </conditionalFormatting>
  <conditionalFormatting sqref="G1221">
    <cfRule type="containsText" dxfId="22" priority="5" operator="containsText" text="Y">
      <formula>NOT(ISERROR(SEARCH("Y",G1221)))</formula>
    </cfRule>
  </conditionalFormatting>
  <conditionalFormatting sqref="G1222">
    <cfRule type="containsText" dxfId="21" priority="3" operator="containsText" text="Y">
      <formula>NOT(ISERROR(SEARCH("Y",G1222)))</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71829-5541-F442-BD0C-A520385E4C46}">
  <dimension ref="A1:BS733"/>
  <sheetViews>
    <sheetView workbookViewId="0">
      <pane ySplit="1" topLeftCell="A2" activePane="bottomLeft" state="frozen"/>
      <selection pane="bottomLeft"/>
    </sheetView>
  </sheetViews>
  <sheetFormatPr baseColWidth="10" defaultRowHeight="16" x14ac:dyDescent="0.2"/>
  <cols>
    <col min="1" max="7" width="10.83203125" style="1"/>
    <col min="8" max="8" width="32.33203125" style="1" customWidth="1"/>
    <col min="9" max="15" width="10.83203125" style="1"/>
    <col min="16" max="16" width="21.83203125" style="1" customWidth="1"/>
    <col min="17" max="16384" width="10.83203125" style="1"/>
  </cols>
  <sheetData>
    <row r="1" spans="1:16" s="1" customFormat="1" x14ac:dyDescent="0.2">
      <c r="A1" s="1" t="s">
        <v>2405</v>
      </c>
      <c r="B1" s="1" t="s">
        <v>2406</v>
      </c>
      <c r="C1" s="1" t="s">
        <v>2401</v>
      </c>
      <c r="D1" s="1" t="s">
        <v>2402</v>
      </c>
      <c r="E1" s="1" t="s">
        <v>2403</v>
      </c>
      <c r="F1" s="1" t="s">
        <v>2404</v>
      </c>
      <c r="G1" s="1" t="s">
        <v>2407</v>
      </c>
      <c r="H1" s="1" t="s">
        <v>2408</v>
      </c>
      <c r="I1" s="1" t="s">
        <v>2409</v>
      </c>
      <c r="J1" s="1" t="s">
        <v>2410</v>
      </c>
      <c r="K1" s="1" t="s">
        <v>2411</v>
      </c>
      <c r="L1" s="1" t="s">
        <v>2412</v>
      </c>
    </row>
    <row r="2" spans="1:16" s="1" customFormat="1" x14ac:dyDescent="0.2">
      <c r="A2" s="1" t="s">
        <v>14</v>
      </c>
      <c r="B2" s="1" t="s">
        <v>15</v>
      </c>
      <c r="C2" s="1">
        <v>62</v>
      </c>
      <c r="D2" s="1" t="s">
        <v>10</v>
      </c>
      <c r="E2" s="1" t="s">
        <v>8</v>
      </c>
      <c r="F2" s="1" t="s">
        <v>11</v>
      </c>
      <c r="G2" s="1" t="s">
        <v>3</v>
      </c>
      <c r="H2" s="1" t="s">
        <v>2</v>
      </c>
      <c r="I2" s="1">
        <f t="shared" ref="I2:I65" si="0">COUNTIF(H2,"Ineligible.")+COUNTIF(H2,"Patient approached by conflicting study.")</f>
        <v>0</v>
      </c>
      <c r="J2" s="1">
        <f t="shared" ref="J2:J65" si="1">COUNTIF(H2,"Patient declined study participation")+COUNTIF(H2,"Patient declined study discussion")</f>
        <v>0</v>
      </c>
      <c r="K2" s="1">
        <v>1</v>
      </c>
      <c r="L2" s="2"/>
      <c r="P2" s="1" t="s">
        <v>3304</v>
      </c>
    </row>
    <row r="3" spans="1:16" s="1" customFormat="1" ht="17" x14ac:dyDescent="0.2">
      <c r="A3" s="1" t="s">
        <v>34</v>
      </c>
      <c r="B3" s="1" t="s">
        <v>35</v>
      </c>
      <c r="C3" s="1">
        <v>61</v>
      </c>
      <c r="D3" s="1" t="s">
        <v>10</v>
      </c>
      <c r="E3" s="1" t="s">
        <v>8</v>
      </c>
      <c r="F3" s="1" t="s">
        <v>11</v>
      </c>
      <c r="G3" s="1" t="s">
        <v>3</v>
      </c>
      <c r="H3" s="5" t="s">
        <v>2</v>
      </c>
      <c r="I3" s="1">
        <f t="shared" si="0"/>
        <v>0</v>
      </c>
      <c r="J3" s="1">
        <f t="shared" si="1"/>
        <v>0</v>
      </c>
      <c r="K3" s="1">
        <v>1</v>
      </c>
      <c r="L3" s="2"/>
    </row>
    <row r="4" spans="1:16" s="1" customFormat="1" ht="17" x14ac:dyDescent="0.2">
      <c r="A4" s="1" t="s">
        <v>36</v>
      </c>
      <c r="B4" s="1" t="s">
        <v>37</v>
      </c>
      <c r="C4" s="1">
        <v>75</v>
      </c>
      <c r="D4" s="1" t="s">
        <v>10</v>
      </c>
      <c r="E4" s="1" t="s">
        <v>8</v>
      </c>
      <c r="F4" s="1" t="s">
        <v>11</v>
      </c>
      <c r="G4" s="1" t="s">
        <v>3</v>
      </c>
      <c r="H4" s="5" t="s">
        <v>2</v>
      </c>
      <c r="I4" s="1">
        <f t="shared" si="0"/>
        <v>0</v>
      </c>
      <c r="J4" s="1">
        <f t="shared" si="1"/>
        <v>0</v>
      </c>
      <c r="K4" s="1">
        <v>1</v>
      </c>
      <c r="L4" s="2"/>
    </row>
    <row r="5" spans="1:16" s="1" customFormat="1" x14ac:dyDescent="0.2">
      <c r="A5" s="1" t="s">
        <v>60</v>
      </c>
      <c r="B5" s="1" t="s">
        <v>61</v>
      </c>
      <c r="C5" s="1">
        <v>75</v>
      </c>
      <c r="D5" s="1" t="s">
        <v>5</v>
      </c>
      <c r="E5" s="1" t="s">
        <v>8</v>
      </c>
      <c r="F5" s="1" t="s">
        <v>11</v>
      </c>
      <c r="G5" s="1" t="s">
        <v>3</v>
      </c>
      <c r="H5" s="1" t="s">
        <v>2</v>
      </c>
      <c r="I5" s="1">
        <f t="shared" si="0"/>
        <v>0</v>
      </c>
      <c r="J5" s="1">
        <f t="shared" si="1"/>
        <v>0</v>
      </c>
      <c r="K5" s="1">
        <v>1</v>
      </c>
      <c r="L5" s="2"/>
    </row>
    <row r="6" spans="1:16" s="1" customFormat="1" x14ac:dyDescent="0.2">
      <c r="A6" s="1" t="s">
        <v>63</v>
      </c>
      <c r="B6" s="1" t="s">
        <v>64</v>
      </c>
      <c r="C6" s="1">
        <v>67</v>
      </c>
      <c r="D6" s="1" t="s">
        <v>10</v>
      </c>
      <c r="E6" s="1" t="s">
        <v>8</v>
      </c>
      <c r="F6" s="1" t="s">
        <v>11</v>
      </c>
      <c r="G6" s="1" t="s">
        <v>3</v>
      </c>
      <c r="H6" s="1" t="s">
        <v>2</v>
      </c>
      <c r="I6" s="1">
        <f t="shared" si="0"/>
        <v>0</v>
      </c>
      <c r="J6" s="1">
        <f t="shared" si="1"/>
        <v>0</v>
      </c>
      <c r="K6" s="1">
        <v>1</v>
      </c>
      <c r="L6" s="2"/>
    </row>
    <row r="7" spans="1:16" s="1" customFormat="1" x14ac:dyDescent="0.2">
      <c r="A7" s="1" t="s">
        <v>91</v>
      </c>
      <c r="B7" s="1" t="s">
        <v>92</v>
      </c>
      <c r="C7" s="1">
        <v>62</v>
      </c>
      <c r="D7" s="1" t="s">
        <v>10</v>
      </c>
      <c r="E7" s="1" t="s">
        <v>8</v>
      </c>
      <c r="F7" s="1" t="s">
        <v>11</v>
      </c>
      <c r="G7" s="1" t="s">
        <v>3</v>
      </c>
      <c r="H7" s="1" t="s">
        <v>2</v>
      </c>
      <c r="I7" s="1">
        <f t="shared" si="0"/>
        <v>0</v>
      </c>
      <c r="J7" s="1">
        <f t="shared" si="1"/>
        <v>0</v>
      </c>
      <c r="K7" s="1">
        <v>1</v>
      </c>
      <c r="L7" s="2"/>
    </row>
    <row r="8" spans="1:16" s="1" customFormat="1" x14ac:dyDescent="0.2">
      <c r="A8" s="1" t="s">
        <v>109</v>
      </c>
      <c r="B8" s="1" t="s">
        <v>110</v>
      </c>
      <c r="C8" s="1">
        <v>66</v>
      </c>
      <c r="D8" s="1" t="s">
        <v>5</v>
      </c>
      <c r="E8" s="1" t="s">
        <v>8</v>
      </c>
      <c r="F8" s="1" t="s">
        <v>11</v>
      </c>
      <c r="G8" s="1" t="s">
        <v>3</v>
      </c>
      <c r="H8" s="1" t="s">
        <v>2</v>
      </c>
      <c r="I8" s="1">
        <f t="shared" si="0"/>
        <v>0</v>
      </c>
      <c r="J8" s="1">
        <f t="shared" si="1"/>
        <v>0</v>
      </c>
      <c r="K8" s="1">
        <v>1</v>
      </c>
      <c r="L8" s="2"/>
    </row>
    <row r="9" spans="1:16" s="1" customFormat="1" x14ac:dyDescent="0.2">
      <c r="A9" s="1" t="s">
        <v>122</v>
      </c>
      <c r="B9" s="1" t="s">
        <v>123</v>
      </c>
      <c r="C9" s="1">
        <v>62</v>
      </c>
      <c r="D9" s="1" t="s">
        <v>10</v>
      </c>
      <c r="E9" s="1" t="s">
        <v>8</v>
      </c>
      <c r="F9" s="1" t="s">
        <v>11</v>
      </c>
      <c r="G9" s="1" t="s">
        <v>3</v>
      </c>
      <c r="H9" s="1" t="s">
        <v>2</v>
      </c>
      <c r="I9" s="1">
        <f t="shared" si="0"/>
        <v>0</v>
      </c>
      <c r="J9" s="1">
        <f t="shared" si="1"/>
        <v>0</v>
      </c>
      <c r="K9" s="1">
        <v>1</v>
      </c>
      <c r="L9" s="2"/>
    </row>
    <row r="10" spans="1:16" s="1" customFormat="1" x14ac:dyDescent="0.2">
      <c r="A10" s="1" t="s">
        <v>124</v>
      </c>
      <c r="B10" s="1" t="s">
        <v>125</v>
      </c>
      <c r="C10" s="1">
        <v>60</v>
      </c>
      <c r="D10" s="1" t="s">
        <v>5</v>
      </c>
      <c r="E10" s="1" t="s">
        <v>8</v>
      </c>
      <c r="F10" s="1" t="s">
        <v>11</v>
      </c>
      <c r="G10" s="1" t="s">
        <v>3</v>
      </c>
      <c r="H10" s="1" t="s">
        <v>2</v>
      </c>
      <c r="I10" s="1">
        <f t="shared" si="0"/>
        <v>0</v>
      </c>
      <c r="J10" s="1">
        <f t="shared" si="1"/>
        <v>0</v>
      </c>
      <c r="K10" s="1">
        <v>1</v>
      </c>
      <c r="L10" s="2"/>
    </row>
    <row r="11" spans="1:16" s="1" customFormat="1" x14ac:dyDescent="0.2">
      <c r="A11" s="1" t="s">
        <v>128</v>
      </c>
      <c r="B11" s="1" t="s">
        <v>129</v>
      </c>
      <c r="C11" s="1">
        <v>72</v>
      </c>
      <c r="D11" s="1" t="s">
        <v>5</v>
      </c>
      <c r="E11" s="1" t="s">
        <v>8</v>
      </c>
      <c r="F11" s="1" t="s">
        <v>11</v>
      </c>
      <c r="G11" s="1" t="s">
        <v>3</v>
      </c>
      <c r="H11" s="1" t="s">
        <v>2</v>
      </c>
      <c r="I11" s="1">
        <f t="shared" si="0"/>
        <v>0</v>
      </c>
      <c r="J11" s="1">
        <f t="shared" si="1"/>
        <v>0</v>
      </c>
      <c r="K11" s="1">
        <v>1</v>
      </c>
      <c r="L11" s="2"/>
    </row>
    <row r="12" spans="1:16" s="1" customFormat="1" x14ac:dyDescent="0.2">
      <c r="A12" s="4" t="s">
        <v>138</v>
      </c>
      <c r="B12" s="4" t="s">
        <v>139</v>
      </c>
      <c r="C12" s="4">
        <v>77</v>
      </c>
      <c r="D12" s="4" t="s">
        <v>10</v>
      </c>
      <c r="E12" s="4" t="s">
        <v>8</v>
      </c>
      <c r="F12" s="4" t="s">
        <v>11</v>
      </c>
      <c r="G12" s="4" t="s">
        <v>3</v>
      </c>
      <c r="H12" s="4" t="s">
        <v>2</v>
      </c>
      <c r="I12" s="1">
        <f t="shared" si="0"/>
        <v>0</v>
      </c>
      <c r="J12" s="1">
        <f t="shared" si="1"/>
        <v>0</v>
      </c>
      <c r="K12" s="1">
        <v>1</v>
      </c>
      <c r="L12" s="6"/>
    </row>
    <row r="13" spans="1:16" s="1" customFormat="1" x14ac:dyDescent="0.2">
      <c r="A13" s="1" t="s">
        <v>141</v>
      </c>
      <c r="B13" s="1" t="s">
        <v>142</v>
      </c>
      <c r="C13" s="1">
        <v>82</v>
      </c>
      <c r="D13" s="1" t="s">
        <v>10</v>
      </c>
      <c r="E13" s="1" t="s">
        <v>8</v>
      </c>
      <c r="F13" s="1" t="s">
        <v>11</v>
      </c>
      <c r="G13" s="1" t="s">
        <v>3</v>
      </c>
      <c r="H13" s="1" t="s">
        <v>2</v>
      </c>
      <c r="I13" s="1">
        <f t="shared" si="0"/>
        <v>0</v>
      </c>
      <c r="J13" s="1">
        <f t="shared" si="1"/>
        <v>0</v>
      </c>
      <c r="K13" s="1">
        <v>1</v>
      </c>
      <c r="L13" s="2"/>
    </row>
    <row r="14" spans="1:16" s="1" customFormat="1" x14ac:dyDescent="0.2">
      <c r="A14" s="4" t="s">
        <v>147</v>
      </c>
      <c r="B14" s="4" t="s">
        <v>148</v>
      </c>
      <c r="C14" s="4">
        <v>76</v>
      </c>
      <c r="D14" s="4" t="s">
        <v>10</v>
      </c>
      <c r="E14" s="4" t="s">
        <v>8</v>
      </c>
      <c r="F14" s="4" t="s">
        <v>11</v>
      </c>
      <c r="G14" s="4" t="s">
        <v>3</v>
      </c>
      <c r="H14" s="4" t="s">
        <v>2</v>
      </c>
      <c r="I14" s="1">
        <f t="shared" si="0"/>
        <v>0</v>
      </c>
      <c r="J14" s="1">
        <f t="shared" si="1"/>
        <v>0</v>
      </c>
      <c r="K14" s="1">
        <v>1</v>
      </c>
      <c r="L14" s="6"/>
    </row>
    <row r="15" spans="1:16" s="1" customFormat="1" x14ac:dyDescent="0.2">
      <c r="A15" s="1" t="s">
        <v>158</v>
      </c>
      <c r="B15" s="1" t="s">
        <v>159</v>
      </c>
      <c r="C15" s="1">
        <v>70</v>
      </c>
      <c r="D15" s="1" t="s">
        <v>5</v>
      </c>
      <c r="E15" s="1" t="s">
        <v>8</v>
      </c>
      <c r="F15" s="1" t="s">
        <v>11</v>
      </c>
      <c r="G15" s="1" t="s">
        <v>3</v>
      </c>
      <c r="H15" s="1" t="s">
        <v>2</v>
      </c>
      <c r="I15" s="1">
        <f t="shared" si="0"/>
        <v>0</v>
      </c>
      <c r="J15" s="1">
        <f t="shared" si="1"/>
        <v>0</v>
      </c>
      <c r="K15" s="1">
        <v>1</v>
      </c>
      <c r="L15" s="2"/>
    </row>
    <row r="16" spans="1:16" s="1" customFormat="1" x14ac:dyDescent="0.2">
      <c r="A16" s="1" t="s">
        <v>162</v>
      </c>
      <c r="B16" s="1" t="s">
        <v>163</v>
      </c>
      <c r="C16" s="1">
        <v>63</v>
      </c>
      <c r="D16" s="1" t="s">
        <v>10</v>
      </c>
      <c r="E16" s="1" t="s">
        <v>0</v>
      </c>
      <c r="F16" s="1" t="s">
        <v>11</v>
      </c>
      <c r="G16" s="1" t="s">
        <v>3</v>
      </c>
      <c r="H16" s="1" t="s">
        <v>2</v>
      </c>
      <c r="I16" s="1">
        <f t="shared" si="0"/>
        <v>0</v>
      </c>
      <c r="J16" s="1">
        <f t="shared" si="1"/>
        <v>0</v>
      </c>
      <c r="K16" s="1">
        <v>1</v>
      </c>
      <c r="L16" s="2"/>
    </row>
    <row r="17" spans="1:15" s="1" customFormat="1" x14ac:dyDescent="0.2">
      <c r="A17" s="1" t="s">
        <v>179</v>
      </c>
      <c r="B17" s="1" t="s">
        <v>180</v>
      </c>
      <c r="C17" s="1">
        <v>86</v>
      </c>
      <c r="D17" s="1" t="s">
        <v>10</v>
      </c>
      <c r="E17" s="1" t="s">
        <v>8</v>
      </c>
      <c r="F17" s="1" t="s">
        <v>11</v>
      </c>
      <c r="G17" s="1" t="s">
        <v>3</v>
      </c>
      <c r="H17" s="1" t="s">
        <v>2</v>
      </c>
      <c r="I17" s="1">
        <f t="shared" si="0"/>
        <v>0</v>
      </c>
      <c r="J17" s="1">
        <f t="shared" si="1"/>
        <v>0</v>
      </c>
      <c r="K17" s="1">
        <v>1</v>
      </c>
      <c r="L17" s="2"/>
    </row>
    <row r="18" spans="1:15" s="1" customFormat="1" x14ac:dyDescent="0.2">
      <c r="A18" s="1" t="s">
        <v>184</v>
      </c>
      <c r="B18" s="1" t="s">
        <v>185</v>
      </c>
      <c r="C18" s="1">
        <v>73</v>
      </c>
      <c r="D18" s="1" t="s">
        <v>5</v>
      </c>
      <c r="E18" s="1" t="s">
        <v>8</v>
      </c>
      <c r="F18" s="1" t="s">
        <v>11</v>
      </c>
      <c r="G18" s="1" t="s">
        <v>3</v>
      </c>
      <c r="H18" s="1" t="s">
        <v>2</v>
      </c>
      <c r="I18" s="1">
        <f t="shared" si="0"/>
        <v>0</v>
      </c>
      <c r="J18" s="1">
        <f t="shared" si="1"/>
        <v>0</v>
      </c>
      <c r="K18" s="1">
        <v>1</v>
      </c>
      <c r="L18" s="2"/>
    </row>
    <row r="19" spans="1:15" s="1" customFormat="1" x14ac:dyDescent="0.2">
      <c r="A19" s="1" t="s">
        <v>186</v>
      </c>
      <c r="B19" s="1" t="s">
        <v>187</v>
      </c>
      <c r="C19" s="1">
        <v>65</v>
      </c>
      <c r="D19" s="1" t="s">
        <v>5</v>
      </c>
      <c r="E19" s="1" t="s">
        <v>8</v>
      </c>
      <c r="F19" s="1" t="s">
        <v>11</v>
      </c>
      <c r="G19" s="1" t="s">
        <v>3</v>
      </c>
      <c r="H19" s="1" t="s">
        <v>2</v>
      </c>
      <c r="I19" s="1">
        <f t="shared" si="0"/>
        <v>0</v>
      </c>
      <c r="J19" s="1">
        <f t="shared" si="1"/>
        <v>0</v>
      </c>
      <c r="K19" s="1">
        <v>1</v>
      </c>
      <c r="L19" s="2"/>
    </row>
    <row r="20" spans="1:15" s="1" customFormat="1" x14ac:dyDescent="0.2">
      <c r="A20" s="1" t="s">
        <v>202</v>
      </c>
      <c r="B20" s="1" t="s">
        <v>203</v>
      </c>
      <c r="C20" s="1">
        <v>80</v>
      </c>
      <c r="D20" s="1" t="s">
        <v>10</v>
      </c>
      <c r="E20" s="1" t="s">
        <v>8</v>
      </c>
      <c r="F20" s="1" t="s">
        <v>11</v>
      </c>
      <c r="G20" s="1" t="s">
        <v>3</v>
      </c>
      <c r="H20" s="1" t="s">
        <v>2</v>
      </c>
      <c r="I20" s="1">
        <f t="shared" si="0"/>
        <v>0</v>
      </c>
      <c r="J20" s="1">
        <f t="shared" si="1"/>
        <v>0</v>
      </c>
      <c r="K20" s="1">
        <v>1</v>
      </c>
      <c r="L20" s="2"/>
    </row>
    <row r="21" spans="1:15" s="1" customFormat="1" x14ac:dyDescent="0.2">
      <c r="A21" s="1" t="s">
        <v>205</v>
      </c>
      <c r="B21" s="1" t="s">
        <v>206</v>
      </c>
      <c r="C21" s="1">
        <v>63</v>
      </c>
      <c r="D21" s="1" t="s">
        <v>10</v>
      </c>
      <c r="E21" s="1" t="s">
        <v>8</v>
      </c>
      <c r="F21" s="1" t="s">
        <v>11</v>
      </c>
      <c r="G21" s="1" t="s">
        <v>3</v>
      </c>
      <c r="H21" s="1" t="s">
        <v>2</v>
      </c>
      <c r="I21" s="1">
        <f t="shared" si="0"/>
        <v>0</v>
      </c>
      <c r="J21" s="1">
        <f t="shared" si="1"/>
        <v>0</v>
      </c>
      <c r="K21" s="1">
        <v>1</v>
      </c>
      <c r="L21" s="2"/>
    </row>
    <row r="22" spans="1:15" s="1" customFormat="1" x14ac:dyDescent="0.2">
      <c r="A22" s="1" t="s">
        <v>211</v>
      </c>
      <c r="B22" s="1" t="s">
        <v>212</v>
      </c>
      <c r="C22" s="1">
        <v>78</v>
      </c>
      <c r="D22" s="1" t="s">
        <v>10</v>
      </c>
      <c r="E22" s="1" t="s">
        <v>8</v>
      </c>
      <c r="F22" s="1" t="s">
        <v>11</v>
      </c>
      <c r="G22" s="1" t="s">
        <v>3</v>
      </c>
      <c r="H22" s="1" t="s">
        <v>2</v>
      </c>
      <c r="I22" s="1">
        <f t="shared" si="0"/>
        <v>0</v>
      </c>
      <c r="J22" s="1">
        <f t="shared" si="1"/>
        <v>0</v>
      </c>
      <c r="K22" s="1">
        <v>1</v>
      </c>
      <c r="L22" s="2"/>
    </row>
    <row r="23" spans="1:15" s="1" customFormat="1" x14ac:dyDescent="0.2">
      <c r="A23" s="1" t="s">
        <v>213</v>
      </c>
      <c r="B23" s="1" t="s">
        <v>214</v>
      </c>
      <c r="C23" s="1">
        <v>72</v>
      </c>
      <c r="D23" s="1" t="s">
        <v>10</v>
      </c>
      <c r="E23" s="1" t="s">
        <v>8</v>
      </c>
      <c r="F23" s="1" t="s">
        <v>11</v>
      </c>
      <c r="G23" s="1" t="s">
        <v>3</v>
      </c>
      <c r="H23" s="1" t="s">
        <v>2</v>
      </c>
      <c r="I23" s="1">
        <f t="shared" si="0"/>
        <v>0</v>
      </c>
      <c r="J23" s="1">
        <f t="shared" si="1"/>
        <v>0</v>
      </c>
      <c r="K23" s="1">
        <v>1</v>
      </c>
      <c r="L23" s="2"/>
    </row>
    <row r="24" spans="1:15" s="1" customFormat="1" x14ac:dyDescent="0.2">
      <c r="A24" s="1" t="s">
        <v>217</v>
      </c>
      <c r="B24" s="1" t="s">
        <v>218</v>
      </c>
      <c r="C24" s="1">
        <v>70</v>
      </c>
      <c r="D24" s="1" t="s">
        <v>5</v>
      </c>
      <c r="E24" s="1" t="s">
        <v>8</v>
      </c>
      <c r="F24" s="1" t="s">
        <v>11</v>
      </c>
      <c r="G24" s="1" t="s">
        <v>3</v>
      </c>
      <c r="H24" s="1" t="s">
        <v>2</v>
      </c>
      <c r="I24" s="1">
        <f t="shared" si="0"/>
        <v>0</v>
      </c>
      <c r="J24" s="1">
        <f t="shared" si="1"/>
        <v>0</v>
      </c>
      <c r="K24" s="1">
        <v>1</v>
      </c>
      <c r="L24" s="2"/>
    </row>
    <row r="25" spans="1:15" s="1" customFormat="1" x14ac:dyDescent="0.2">
      <c r="A25" s="1" t="s">
        <v>223</v>
      </c>
      <c r="B25" s="1" t="s">
        <v>224</v>
      </c>
      <c r="C25" s="1">
        <v>78</v>
      </c>
      <c r="D25" s="1" t="s">
        <v>5</v>
      </c>
      <c r="E25" s="1" t="s">
        <v>0</v>
      </c>
      <c r="F25" s="1" t="s">
        <v>11</v>
      </c>
      <c r="G25" s="1" t="s">
        <v>3</v>
      </c>
      <c r="H25" s="1" t="s">
        <v>2</v>
      </c>
      <c r="I25" s="1">
        <f t="shared" si="0"/>
        <v>0</v>
      </c>
      <c r="J25" s="1">
        <f t="shared" si="1"/>
        <v>0</v>
      </c>
      <c r="K25" s="1">
        <v>1</v>
      </c>
      <c r="L25" s="2"/>
    </row>
    <row r="26" spans="1:15" s="1" customFormat="1" x14ac:dyDescent="0.2">
      <c r="A26" s="1" t="s">
        <v>241</v>
      </c>
      <c r="B26" s="1" t="s">
        <v>242</v>
      </c>
      <c r="C26" s="1">
        <v>63</v>
      </c>
      <c r="D26" s="1" t="s">
        <v>10</v>
      </c>
      <c r="E26" s="1" t="s">
        <v>8</v>
      </c>
      <c r="F26" s="1" t="s">
        <v>11</v>
      </c>
      <c r="G26" s="1" t="s">
        <v>3</v>
      </c>
      <c r="H26" s="1" t="s">
        <v>2</v>
      </c>
      <c r="I26" s="1">
        <f t="shared" si="0"/>
        <v>0</v>
      </c>
      <c r="J26" s="1">
        <f t="shared" si="1"/>
        <v>0</v>
      </c>
      <c r="K26" s="1">
        <v>1</v>
      </c>
      <c r="L26" s="2"/>
    </row>
    <row r="27" spans="1:15" s="1" customFormat="1" x14ac:dyDescent="0.2">
      <c r="A27" s="1" t="s">
        <v>245</v>
      </c>
      <c r="B27" s="1" t="s">
        <v>246</v>
      </c>
      <c r="C27" s="1">
        <v>70</v>
      </c>
      <c r="D27" s="1" t="s">
        <v>5</v>
      </c>
      <c r="E27" s="1" t="s">
        <v>8</v>
      </c>
      <c r="F27" s="1" t="s">
        <v>11</v>
      </c>
      <c r="G27" s="1" t="s">
        <v>3</v>
      </c>
      <c r="H27" s="1" t="s">
        <v>2</v>
      </c>
      <c r="I27" s="1">
        <f t="shared" si="0"/>
        <v>0</v>
      </c>
      <c r="J27" s="1">
        <f t="shared" si="1"/>
        <v>0</v>
      </c>
      <c r="K27" s="1">
        <v>1</v>
      </c>
      <c r="L27" s="2"/>
      <c r="M27" s="2"/>
    </row>
    <row r="28" spans="1:15" s="1" customFormat="1" x14ac:dyDescent="0.2">
      <c r="A28" s="1" t="s">
        <v>260</v>
      </c>
      <c r="B28" s="1" t="s">
        <v>261</v>
      </c>
      <c r="C28" s="1">
        <v>69</v>
      </c>
      <c r="D28" s="1" t="s">
        <v>5</v>
      </c>
      <c r="E28" s="1" t="s">
        <v>8</v>
      </c>
      <c r="F28" s="1" t="s">
        <v>11</v>
      </c>
      <c r="G28" s="1" t="s">
        <v>3</v>
      </c>
      <c r="H28" s="1" t="s">
        <v>2</v>
      </c>
      <c r="I28" s="1">
        <f t="shared" si="0"/>
        <v>0</v>
      </c>
      <c r="J28" s="1">
        <f t="shared" si="1"/>
        <v>0</v>
      </c>
      <c r="K28" s="1">
        <v>1</v>
      </c>
      <c r="L28" s="2"/>
    </row>
    <row r="29" spans="1:15" s="1" customFormat="1" x14ac:dyDescent="0.2">
      <c r="A29" s="1" t="s">
        <v>262</v>
      </c>
      <c r="B29" s="1" t="s">
        <v>263</v>
      </c>
      <c r="C29" s="1">
        <v>75</v>
      </c>
      <c r="D29" s="1" t="s">
        <v>5</v>
      </c>
      <c r="E29" s="1" t="s">
        <v>8</v>
      </c>
      <c r="F29" s="1" t="s">
        <v>11</v>
      </c>
      <c r="G29" s="1" t="s">
        <v>3</v>
      </c>
      <c r="H29" s="1" t="s">
        <v>2</v>
      </c>
      <c r="I29" s="1">
        <f t="shared" si="0"/>
        <v>0</v>
      </c>
      <c r="J29" s="1">
        <f t="shared" si="1"/>
        <v>0</v>
      </c>
      <c r="K29" s="1">
        <v>1</v>
      </c>
      <c r="L29" s="2"/>
    </row>
    <row r="30" spans="1:15" s="1" customFormat="1" x14ac:dyDescent="0.2">
      <c r="A30" s="1" t="s">
        <v>277</v>
      </c>
      <c r="B30" s="1" t="s">
        <v>278</v>
      </c>
      <c r="C30" s="1">
        <v>80</v>
      </c>
      <c r="D30" s="1" t="s">
        <v>5</v>
      </c>
      <c r="E30" s="1" t="s">
        <v>8</v>
      </c>
      <c r="F30" s="1" t="s">
        <v>11</v>
      </c>
      <c r="G30" s="1" t="s">
        <v>3</v>
      </c>
      <c r="H30" s="1" t="s">
        <v>2</v>
      </c>
      <c r="I30" s="1">
        <f t="shared" si="0"/>
        <v>0</v>
      </c>
      <c r="J30" s="1">
        <f t="shared" si="1"/>
        <v>0</v>
      </c>
      <c r="K30" s="1">
        <v>1</v>
      </c>
      <c r="L30" s="2"/>
    </row>
    <row r="31" spans="1:15" s="1" customFormat="1" x14ac:dyDescent="0.2">
      <c r="A31" s="1" t="s">
        <v>282</v>
      </c>
      <c r="B31" s="1" t="s">
        <v>283</v>
      </c>
      <c r="C31" s="1">
        <v>76</v>
      </c>
      <c r="D31" s="1" t="s">
        <v>5</v>
      </c>
      <c r="E31" s="1" t="s">
        <v>8</v>
      </c>
      <c r="F31" s="1" t="s">
        <v>11</v>
      </c>
      <c r="G31" s="1" t="s">
        <v>3</v>
      </c>
      <c r="H31" s="1" t="s">
        <v>2</v>
      </c>
      <c r="I31" s="1">
        <f t="shared" si="0"/>
        <v>0</v>
      </c>
      <c r="J31" s="1">
        <f t="shared" si="1"/>
        <v>0</v>
      </c>
      <c r="K31" s="1">
        <v>1</v>
      </c>
      <c r="L31" s="2"/>
      <c r="O31" s="7"/>
    </row>
    <row r="32" spans="1:15" s="1" customFormat="1" x14ac:dyDescent="0.2">
      <c r="A32" s="1" t="s">
        <v>290</v>
      </c>
      <c r="B32" s="1" t="s">
        <v>291</v>
      </c>
      <c r="C32" s="1">
        <v>76</v>
      </c>
      <c r="D32" s="1" t="s">
        <v>10</v>
      </c>
      <c r="E32" s="1" t="s">
        <v>8</v>
      </c>
      <c r="F32" s="1" t="s">
        <v>11</v>
      </c>
      <c r="G32" s="1" t="s">
        <v>3</v>
      </c>
      <c r="H32" s="1" t="s">
        <v>2</v>
      </c>
      <c r="I32" s="1">
        <f t="shared" si="0"/>
        <v>0</v>
      </c>
      <c r="J32" s="1">
        <f t="shared" si="1"/>
        <v>0</v>
      </c>
      <c r="K32" s="1">
        <v>1</v>
      </c>
      <c r="L32" s="2"/>
      <c r="M32" s="6"/>
      <c r="N32" s="4"/>
    </row>
    <row r="33" spans="1:71" s="1" customFormat="1" x14ac:dyDescent="0.2">
      <c r="A33" s="1" t="s">
        <v>300</v>
      </c>
      <c r="B33" s="1" t="s">
        <v>301</v>
      </c>
      <c r="C33" s="1">
        <v>63</v>
      </c>
      <c r="D33" s="1" t="s">
        <v>10</v>
      </c>
      <c r="E33" s="1" t="s">
        <v>0</v>
      </c>
      <c r="F33" s="1" t="s">
        <v>11</v>
      </c>
      <c r="G33" s="1" t="s">
        <v>3</v>
      </c>
      <c r="H33" s="1" t="s">
        <v>2</v>
      </c>
      <c r="I33" s="1">
        <f t="shared" si="0"/>
        <v>0</v>
      </c>
      <c r="J33" s="1">
        <f t="shared" si="1"/>
        <v>0</v>
      </c>
      <c r="K33" s="1">
        <v>1</v>
      </c>
      <c r="L33" s="2"/>
    </row>
    <row r="34" spans="1:71" s="1" customFormat="1" x14ac:dyDescent="0.2">
      <c r="A34" s="1" t="s">
        <v>311</v>
      </c>
      <c r="B34" s="1" t="s">
        <v>312</v>
      </c>
      <c r="C34" s="1">
        <v>66</v>
      </c>
      <c r="D34" s="1" t="s">
        <v>10</v>
      </c>
      <c r="E34" s="1" t="s">
        <v>8</v>
      </c>
      <c r="F34" s="1" t="s">
        <v>11</v>
      </c>
      <c r="G34" s="1" t="s">
        <v>3</v>
      </c>
      <c r="H34" s="1" t="s">
        <v>2</v>
      </c>
      <c r="I34" s="1">
        <f t="shared" si="0"/>
        <v>0</v>
      </c>
      <c r="J34" s="1">
        <f t="shared" si="1"/>
        <v>0</v>
      </c>
      <c r="K34" s="1">
        <v>1</v>
      </c>
      <c r="L34" s="2"/>
    </row>
    <row r="35" spans="1:71" s="1" customFormat="1" x14ac:dyDescent="0.2">
      <c r="A35" s="1" t="s">
        <v>318</v>
      </c>
      <c r="B35" s="1" t="s">
        <v>319</v>
      </c>
      <c r="C35" s="1">
        <v>77</v>
      </c>
      <c r="D35" s="1" t="s">
        <v>10</v>
      </c>
      <c r="E35" s="1" t="s">
        <v>0</v>
      </c>
      <c r="F35" s="1" t="s">
        <v>11</v>
      </c>
      <c r="G35" s="1" t="s">
        <v>3</v>
      </c>
      <c r="H35" s="1" t="s">
        <v>2</v>
      </c>
      <c r="I35" s="1">
        <f t="shared" si="0"/>
        <v>0</v>
      </c>
      <c r="J35" s="1">
        <f t="shared" si="1"/>
        <v>0</v>
      </c>
      <c r="K35" s="1">
        <v>1</v>
      </c>
      <c r="L35" s="2"/>
    </row>
    <row r="36" spans="1:71" s="1" customFormat="1" x14ac:dyDescent="0.2">
      <c r="A36" s="1" t="s">
        <v>334</v>
      </c>
      <c r="B36" s="1" t="s">
        <v>335</v>
      </c>
      <c r="C36" s="1">
        <v>83</v>
      </c>
      <c r="D36" s="1" t="s">
        <v>5</v>
      </c>
      <c r="E36" s="1" t="s">
        <v>8</v>
      </c>
      <c r="F36" s="1" t="s">
        <v>11</v>
      </c>
      <c r="G36" s="1" t="s">
        <v>3</v>
      </c>
      <c r="H36" s="1" t="s">
        <v>2</v>
      </c>
      <c r="I36" s="1">
        <f t="shared" si="0"/>
        <v>0</v>
      </c>
      <c r="J36" s="1">
        <f t="shared" si="1"/>
        <v>0</v>
      </c>
      <c r="K36" s="1">
        <v>1</v>
      </c>
      <c r="L36" s="2"/>
    </row>
    <row r="37" spans="1:71" s="1" customFormat="1" x14ac:dyDescent="0.2">
      <c r="A37" s="1" t="s">
        <v>367</v>
      </c>
      <c r="B37" s="1" t="s">
        <v>368</v>
      </c>
      <c r="C37" s="1">
        <v>72</v>
      </c>
      <c r="D37" s="1" t="s">
        <v>10</v>
      </c>
      <c r="E37" s="1" t="s">
        <v>8</v>
      </c>
      <c r="F37" s="1" t="s">
        <v>11</v>
      </c>
      <c r="G37" s="1" t="s">
        <v>3</v>
      </c>
      <c r="H37" s="1" t="s">
        <v>2</v>
      </c>
      <c r="I37" s="1">
        <f t="shared" si="0"/>
        <v>0</v>
      </c>
      <c r="J37" s="1">
        <f t="shared" si="1"/>
        <v>0</v>
      </c>
      <c r="K37" s="1">
        <v>1</v>
      </c>
      <c r="L37" s="2"/>
    </row>
    <row r="38" spans="1:71" s="1" customFormat="1" x14ac:dyDescent="0.2">
      <c r="A38" s="4" t="s">
        <v>373</v>
      </c>
      <c r="B38" s="4" t="s">
        <v>374</v>
      </c>
      <c r="C38" s="4">
        <v>62</v>
      </c>
      <c r="D38" s="4" t="s">
        <v>5</v>
      </c>
      <c r="E38" s="4" t="s">
        <v>8</v>
      </c>
      <c r="F38" s="4" t="s">
        <v>11</v>
      </c>
      <c r="G38" s="4" t="s">
        <v>3</v>
      </c>
      <c r="H38" s="4" t="s">
        <v>2</v>
      </c>
      <c r="I38" s="1">
        <f t="shared" si="0"/>
        <v>0</v>
      </c>
      <c r="J38" s="1">
        <f t="shared" si="1"/>
        <v>0</v>
      </c>
      <c r="K38" s="1">
        <v>1</v>
      </c>
      <c r="L38" s="6"/>
    </row>
    <row r="39" spans="1:71" s="1" customFormat="1" x14ac:dyDescent="0.2">
      <c r="A39" s="1" t="s">
        <v>389</v>
      </c>
      <c r="B39" s="1" t="s">
        <v>390</v>
      </c>
      <c r="C39" s="1">
        <v>63</v>
      </c>
      <c r="D39" s="1" t="s">
        <v>10</v>
      </c>
      <c r="E39" s="1" t="s">
        <v>8</v>
      </c>
      <c r="F39" s="1" t="s">
        <v>11</v>
      </c>
      <c r="G39" s="1" t="s">
        <v>3</v>
      </c>
      <c r="H39" s="1" t="s">
        <v>2</v>
      </c>
      <c r="I39" s="1">
        <f t="shared" si="0"/>
        <v>0</v>
      </c>
      <c r="J39" s="1">
        <f t="shared" si="1"/>
        <v>0</v>
      </c>
      <c r="K39" s="1">
        <v>1</v>
      </c>
      <c r="L39" s="2"/>
    </row>
    <row r="40" spans="1:71" s="1" customFormat="1" x14ac:dyDescent="0.2">
      <c r="A40" s="1" t="s">
        <v>408</v>
      </c>
      <c r="B40" s="1" t="s">
        <v>409</v>
      </c>
      <c r="C40" s="1">
        <v>63</v>
      </c>
      <c r="D40" s="1" t="s">
        <v>10</v>
      </c>
      <c r="E40" s="1" t="s">
        <v>8</v>
      </c>
      <c r="F40" s="1" t="s">
        <v>11</v>
      </c>
      <c r="G40" s="1" t="s">
        <v>3</v>
      </c>
      <c r="H40" s="1" t="s">
        <v>2</v>
      </c>
      <c r="I40" s="1">
        <f t="shared" si="0"/>
        <v>0</v>
      </c>
      <c r="J40" s="1">
        <f t="shared" si="1"/>
        <v>0</v>
      </c>
      <c r="K40" s="1">
        <v>1</v>
      </c>
      <c r="L40" s="2"/>
    </row>
    <row r="41" spans="1:71" s="1" customFormat="1" x14ac:dyDescent="0.2">
      <c r="A41" s="1" t="s">
        <v>411</v>
      </c>
      <c r="B41" s="1" t="s">
        <v>412</v>
      </c>
      <c r="C41" s="1">
        <v>80</v>
      </c>
      <c r="D41" s="1" t="s">
        <v>5</v>
      </c>
      <c r="E41" s="1" t="s">
        <v>8</v>
      </c>
      <c r="F41" s="1" t="s">
        <v>11</v>
      </c>
      <c r="G41" s="1" t="s">
        <v>3</v>
      </c>
      <c r="H41" s="1" t="s">
        <v>2</v>
      </c>
      <c r="I41" s="1">
        <f t="shared" si="0"/>
        <v>0</v>
      </c>
      <c r="J41" s="1">
        <f t="shared" si="1"/>
        <v>0</v>
      </c>
      <c r="K41" s="1">
        <v>1</v>
      </c>
      <c r="L41" s="2"/>
    </row>
    <row r="42" spans="1:71" s="1" customFormat="1" x14ac:dyDescent="0.2">
      <c r="A42" s="1" t="s">
        <v>418</v>
      </c>
      <c r="B42" s="1" t="s">
        <v>419</v>
      </c>
      <c r="C42" s="1">
        <v>71</v>
      </c>
      <c r="D42" s="1" t="s">
        <v>10</v>
      </c>
      <c r="E42" s="1" t="s">
        <v>8</v>
      </c>
      <c r="F42" s="1" t="s">
        <v>11</v>
      </c>
      <c r="G42" s="1" t="s">
        <v>3</v>
      </c>
      <c r="H42" s="1" t="s">
        <v>420</v>
      </c>
      <c r="I42" s="1">
        <f t="shared" si="0"/>
        <v>0</v>
      </c>
      <c r="J42" s="1">
        <f t="shared" si="1"/>
        <v>0</v>
      </c>
      <c r="K42" s="1">
        <v>1</v>
      </c>
      <c r="L42" s="2"/>
    </row>
    <row r="43" spans="1:71" s="1" customFormat="1" x14ac:dyDescent="0.2">
      <c r="A43" s="1" t="s">
        <v>424</v>
      </c>
      <c r="B43" s="1" t="s">
        <v>425</v>
      </c>
      <c r="C43" s="1">
        <v>64</v>
      </c>
      <c r="D43" s="1" t="s">
        <v>10</v>
      </c>
      <c r="E43" s="1" t="s">
        <v>8</v>
      </c>
      <c r="F43" s="1" t="s">
        <v>11</v>
      </c>
      <c r="G43" s="1" t="s">
        <v>3</v>
      </c>
      <c r="H43" s="1" t="s">
        <v>2</v>
      </c>
      <c r="I43" s="1">
        <f t="shared" si="0"/>
        <v>0</v>
      </c>
      <c r="J43" s="1">
        <f t="shared" si="1"/>
        <v>0</v>
      </c>
      <c r="K43" s="1">
        <v>1</v>
      </c>
      <c r="L43" s="2"/>
    </row>
    <row r="44" spans="1:71" s="1" customFormat="1" x14ac:dyDescent="0.2">
      <c r="A44" s="1" t="s">
        <v>426</v>
      </c>
      <c r="B44" s="1" t="s">
        <v>427</v>
      </c>
      <c r="C44" s="1">
        <v>73</v>
      </c>
      <c r="D44" s="1" t="s">
        <v>5</v>
      </c>
      <c r="E44" s="1" t="s">
        <v>8</v>
      </c>
      <c r="F44" s="1" t="s">
        <v>11</v>
      </c>
      <c r="G44" s="1" t="s">
        <v>3</v>
      </c>
      <c r="H44" s="1" t="s">
        <v>2</v>
      </c>
      <c r="I44" s="1">
        <f t="shared" si="0"/>
        <v>0</v>
      </c>
      <c r="J44" s="1">
        <f t="shared" si="1"/>
        <v>0</v>
      </c>
      <c r="K44" s="1">
        <v>1</v>
      </c>
      <c r="L44" s="2"/>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row>
    <row r="45" spans="1:71" s="1" customFormat="1" x14ac:dyDescent="0.2">
      <c r="A45" s="1" t="s">
        <v>428</v>
      </c>
      <c r="B45" s="1" t="s">
        <v>429</v>
      </c>
      <c r="C45" s="1">
        <v>67</v>
      </c>
      <c r="D45" s="1" t="s">
        <v>10</v>
      </c>
      <c r="E45" s="1" t="s">
        <v>8</v>
      </c>
      <c r="F45" s="1" t="s">
        <v>11</v>
      </c>
      <c r="G45" s="1" t="s">
        <v>3</v>
      </c>
      <c r="H45" s="1" t="s">
        <v>2</v>
      </c>
      <c r="I45" s="1">
        <f t="shared" si="0"/>
        <v>0</v>
      </c>
      <c r="J45" s="1">
        <f t="shared" si="1"/>
        <v>0</v>
      </c>
      <c r="K45" s="1">
        <v>1</v>
      </c>
      <c r="L45" s="2"/>
    </row>
    <row r="46" spans="1:71" s="4" customFormat="1" x14ac:dyDescent="0.2">
      <c r="A46" s="1" t="s">
        <v>432</v>
      </c>
      <c r="B46" s="1" t="s">
        <v>433</v>
      </c>
      <c r="C46" s="1">
        <v>82</v>
      </c>
      <c r="D46" s="1" t="s">
        <v>5</v>
      </c>
      <c r="E46" s="1" t="s">
        <v>8</v>
      </c>
      <c r="F46" s="1" t="s">
        <v>11</v>
      </c>
      <c r="G46" s="1" t="s">
        <v>3</v>
      </c>
      <c r="H46" s="1" t="s">
        <v>2</v>
      </c>
      <c r="I46" s="1">
        <f t="shared" si="0"/>
        <v>0</v>
      </c>
      <c r="J46" s="1">
        <f t="shared" si="1"/>
        <v>0</v>
      </c>
      <c r="K46" s="1">
        <v>1</v>
      </c>
      <c r="L46" s="2"/>
      <c r="M46" s="2"/>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row>
    <row r="47" spans="1:71" s="1" customFormat="1" x14ac:dyDescent="0.2">
      <c r="A47" s="1" t="s">
        <v>442</v>
      </c>
      <c r="B47" s="1" t="s">
        <v>443</v>
      </c>
      <c r="C47" s="1">
        <v>66</v>
      </c>
      <c r="D47" s="1" t="s">
        <v>10</v>
      </c>
      <c r="E47" s="1" t="s">
        <v>8</v>
      </c>
      <c r="F47" s="1" t="s">
        <v>11</v>
      </c>
      <c r="G47" s="1" t="s">
        <v>3</v>
      </c>
      <c r="H47" s="1" t="s">
        <v>2</v>
      </c>
      <c r="I47" s="1">
        <f t="shared" si="0"/>
        <v>0</v>
      </c>
      <c r="J47" s="1">
        <f t="shared" si="1"/>
        <v>0</v>
      </c>
      <c r="K47" s="1">
        <v>1</v>
      </c>
      <c r="L47" s="2"/>
    </row>
    <row r="48" spans="1:71" s="1" customFormat="1" x14ac:dyDescent="0.2">
      <c r="A48" s="1" t="s">
        <v>445</v>
      </c>
      <c r="B48" s="1" t="s">
        <v>446</v>
      </c>
      <c r="C48" s="1">
        <v>68</v>
      </c>
      <c r="D48" s="1" t="s">
        <v>10</v>
      </c>
      <c r="E48" s="1" t="s">
        <v>8</v>
      </c>
      <c r="F48" s="1" t="s">
        <v>11</v>
      </c>
      <c r="G48" s="1" t="s">
        <v>3</v>
      </c>
      <c r="H48" s="1" t="s">
        <v>2</v>
      </c>
      <c r="I48" s="1">
        <f t="shared" si="0"/>
        <v>0</v>
      </c>
      <c r="J48" s="1">
        <f t="shared" si="1"/>
        <v>0</v>
      </c>
      <c r="K48" s="1">
        <v>1</v>
      </c>
      <c r="L48" s="2"/>
    </row>
    <row r="49" spans="1:13" s="1" customFormat="1" x14ac:dyDescent="0.2">
      <c r="A49" s="1" t="s">
        <v>451</v>
      </c>
      <c r="B49" s="1" t="s">
        <v>452</v>
      </c>
      <c r="C49" s="1">
        <v>65</v>
      </c>
      <c r="D49" s="1" t="s">
        <v>10</v>
      </c>
      <c r="E49" s="1" t="s">
        <v>8</v>
      </c>
      <c r="F49" s="1" t="s">
        <v>11</v>
      </c>
      <c r="G49" s="1" t="s">
        <v>3</v>
      </c>
      <c r="H49" s="1" t="s">
        <v>2</v>
      </c>
      <c r="I49" s="1">
        <f t="shared" si="0"/>
        <v>0</v>
      </c>
      <c r="J49" s="1">
        <f t="shared" si="1"/>
        <v>0</v>
      </c>
      <c r="K49" s="1">
        <v>1</v>
      </c>
      <c r="L49" s="2"/>
    </row>
    <row r="50" spans="1:13" s="1" customFormat="1" x14ac:dyDescent="0.2">
      <c r="A50" s="1" t="s">
        <v>456</v>
      </c>
      <c r="B50" s="1" t="s">
        <v>457</v>
      </c>
      <c r="C50" s="1">
        <v>62</v>
      </c>
      <c r="D50" s="1" t="s">
        <v>5</v>
      </c>
      <c r="E50" s="1" t="s">
        <v>8</v>
      </c>
      <c r="F50" s="1" t="s">
        <v>11</v>
      </c>
      <c r="G50" s="1" t="s">
        <v>3</v>
      </c>
      <c r="H50" s="1" t="s">
        <v>2</v>
      </c>
      <c r="I50" s="1">
        <f t="shared" si="0"/>
        <v>0</v>
      </c>
      <c r="J50" s="1">
        <f t="shared" si="1"/>
        <v>0</v>
      </c>
      <c r="K50" s="1">
        <v>1</v>
      </c>
      <c r="L50" s="2"/>
    </row>
    <row r="51" spans="1:13" s="1" customFormat="1" x14ac:dyDescent="0.2">
      <c r="A51" s="1" t="s">
        <v>458</v>
      </c>
      <c r="B51" s="1" t="s">
        <v>459</v>
      </c>
      <c r="C51" s="1">
        <v>77</v>
      </c>
      <c r="D51" s="1" t="s">
        <v>10</v>
      </c>
      <c r="E51" s="1" t="s">
        <v>8</v>
      </c>
      <c r="F51" s="1" t="s">
        <v>11</v>
      </c>
      <c r="G51" s="1" t="s">
        <v>3</v>
      </c>
      <c r="H51" s="1" t="s">
        <v>2</v>
      </c>
      <c r="I51" s="1">
        <f t="shared" si="0"/>
        <v>0</v>
      </c>
      <c r="J51" s="1">
        <f t="shared" si="1"/>
        <v>0</v>
      </c>
      <c r="K51" s="1">
        <v>1</v>
      </c>
      <c r="L51" s="2"/>
    </row>
    <row r="52" spans="1:13" s="1" customFormat="1" x14ac:dyDescent="0.2">
      <c r="A52" s="1" t="s">
        <v>460</v>
      </c>
      <c r="B52" s="1" t="s">
        <v>461</v>
      </c>
      <c r="C52" s="1">
        <v>80</v>
      </c>
      <c r="D52" s="1" t="s">
        <v>5</v>
      </c>
      <c r="E52" s="1" t="s">
        <v>8</v>
      </c>
      <c r="F52" s="1" t="s">
        <v>11</v>
      </c>
      <c r="G52" s="1" t="s">
        <v>3</v>
      </c>
      <c r="H52" s="1" t="s">
        <v>2</v>
      </c>
      <c r="I52" s="1">
        <f t="shared" si="0"/>
        <v>0</v>
      </c>
      <c r="J52" s="1">
        <f t="shared" si="1"/>
        <v>0</v>
      </c>
      <c r="K52" s="1">
        <v>1</v>
      </c>
      <c r="L52" s="2"/>
    </row>
    <row r="53" spans="1:13" s="1" customFormat="1" x14ac:dyDescent="0.2">
      <c r="A53" s="1" t="s">
        <v>468</v>
      </c>
      <c r="B53" s="1" t="s">
        <v>469</v>
      </c>
      <c r="C53" s="1">
        <v>67</v>
      </c>
      <c r="D53" s="1" t="s">
        <v>10</v>
      </c>
      <c r="E53" s="1" t="s">
        <v>8</v>
      </c>
      <c r="F53" s="1" t="s">
        <v>11</v>
      </c>
      <c r="G53" s="1" t="s">
        <v>3</v>
      </c>
      <c r="H53" s="1" t="s">
        <v>2</v>
      </c>
      <c r="I53" s="1">
        <f t="shared" si="0"/>
        <v>0</v>
      </c>
      <c r="J53" s="1">
        <f t="shared" si="1"/>
        <v>0</v>
      </c>
      <c r="K53" s="1">
        <v>1</v>
      </c>
      <c r="L53" s="2"/>
    </row>
    <row r="54" spans="1:13" s="1" customFormat="1" x14ac:dyDescent="0.2">
      <c r="A54" s="1" t="s">
        <v>489</v>
      </c>
      <c r="B54" s="1" t="s">
        <v>490</v>
      </c>
      <c r="C54" s="1">
        <v>76</v>
      </c>
      <c r="D54" s="1" t="s">
        <v>10</v>
      </c>
      <c r="E54" s="1" t="s">
        <v>8</v>
      </c>
      <c r="F54" s="1" t="s">
        <v>11</v>
      </c>
      <c r="G54" s="1" t="s">
        <v>3</v>
      </c>
      <c r="H54" s="1" t="s">
        <v>2</v>
      </c>
      <c r="I54" s="1">
        <f t="shared" si="0"/>
        <v>0</v>
      </c>
      <c r="J54" s="1">
        <f t="shared" si="1"/>
        <v>0</v>
      </c>
      <c r="K54" s="1">
        <v>1</v>
      </c>
      <c r="L54" s="2"/>
    </row>
    <row r="55" spans="1:13" s="1" customFormat="1" x14ac:dyDescent="0.2">
      <c r="A55" s="1" t="s">
        <v>494</v>
      </c>
      <c r="B55" s="1" t="s">
        <v>495</v>
      </c>
      <c r="C55" s="1">
        <v>75</v>
      </c>
      <c r="D55" s="1" t="s">
        <v>10</v>
      </c>
      <c r="E55" s="1" t="s">
        <v>8</v>
      </c>
      <c r="F55" s="1" t="s">
        <v>11</v>
      </c>
      <c r="G55" s="1" t="s">
        <v>3</v>
      </c>
      <c r="H55" s="1" t="s">
        <v>2</v>
      </c>
      <c r="I55" s="1">
        <f t="shared" si="0"/>
        <v>0</v>
      </c>
      <c r="J55" s="1">
        <f t="shared" si="1"/>
        <v>0</v>
      </c>
      <c r="K55" s="1">
        <v>1</v>
      </c>
      <c r="L55" s="2"/>
    </row>
    <row r="56" spans="1:13" s="1" customFormat="1" x14ac:dyDescent="0.2">
      <c r="A56" s="1" t="s">
        <v>497</v>
      </c>
      <c r="B56" s="1" t="s">
        <v>498</v>
      </c>
      <c r="C56" s="1">
        <v>70</v>
      </c>
      <c r="D56" s="1" t="s">
        <v>10</v>
      </c>
      <c r="E56" s="1" t="s">
        <v>0</v>
      </c>
      <c r="F56" s="1" t="s">
        <v>11</v>
      </c>
      <c r="G56" s="1" t="s">
        <v>3</v>
      </c>
      <c r="H56" s="1" t="s">
        <v>2</v>
      </c>
      <c r="I56" s="1">
        <f t="shared" si="0"/>
        <v>0</v>
      </c>
      <c r="J56" s="1">
        <f t="shared" si="1"/>
        <v>0</v>
      </c>
      <c r="K56" s="1">
        <v>1</v>
      </c>
      <c r="L56" s="2"/>
    </row>
    <row r="57" spans="1:13" s="1" customFormat="1" x14ac:dyDescent="0.2">
      <c r="A57" s="1" t="s">
        <v>500</v>
      </c>
      <c r="B57" s="1" t="s">
        <v>501</v>
      </c>
      <c r="C57" s="1">
        <v>63</v>
      </c>
      <c r="D57" s="1" t="s">
        <v>10</v>
      </c>
      <c r="E57" s="1" t="s">
        <v>0</v>
      </c>
      <c r="F57" s="1" t="s">
        <v>11</v>
      </c>
      <c r="G57" s="1" t="s">
        <v>3</v>
      </c>
      <c r="H57" s="1" t="s">
        <v>2</v>
      </c>
      <c r="I57" s="1">
        <f t="shared" si="0"/>
        <v>0</v>
      </c>
      <c r="J57" s="1">
        <f t="shared" si="1"/>
        <v>0</v>
      </c>
      <c r="K57" s="1">
        <v>1</v>
      </c>
      <c r="L57" s="2"/>
    </row>
    <row r="58" spans="1:13" s="1" customFormat="1" x14ac:dyDescent="0.2">
      <c r="A58" s="1" t="s">
        <v>509</v>
      </c>
      <c r="B58" s="1" t="s">
        <v>510</v>
      </c>
      <c r="C58" s="1">
        <v>87</v>
      </c>
      <c r="D58" s="1" t="s">
        <v>10</v>
      </c>
      <c r="E58" s="1" t="s">
        <v>8</v>
      </c>
      <c r="F58" s="1" t="s">
        <v>11</v>
      </c>
      <c r="G58" s="1" t="s">
        <v>3</v>
      </c>
      <c r="H58" s="1" t="s">
        <v>2</v>
      </c>
      <c r="I58" s="1">
        <f t="shared" si="0"/>
        <v>0</v>
      </c>
      <c r="J58" s="1">
        <f t="shared" si="1"/>
        <v>0</v>
      </c>
      <c r="K58" s="1">
        <v>1</v>
      </c>
      <c r="L58" s="2"/>
    </row>
    <row r="59" spans="1:13" s="1" customFormat="1" x14ac:dyDescent="0.2">
      <c r="A59" s="1" t="s">
        <v>522</v>
      </c>
      <c r="B59" s="1" t="s">
        <v>523</v>
      </c>
      <c r="C59" s="1">
        <v>80</v>
      </c>
      <c r="D59" s="1" t="s">
        <v>10</v>
      </c>
      <c r="E59" s="1" t="s">
        <v>8</v>
      </c>
      <c r="F59" s="1" t="s">
        <v>11</v>
      </c>
      <c r="G59" s="1" t="s">
        <v>3</v>
      </c>
      <c r="H59" s="1" t="s">
        <v>2</v>
      </c>
      <c r="I59" s="1">
        <f t="shared" si="0"/>
        <v>0</v>
      </c>
      <c r="J59" s="1">
        <f t="shared" si="1"/>
        <v>0</v>
      </c>
      <c r="K59" s="1">
        <v>1</v>
      </c>
      <c r="L59" s="2"/>
    </row>
    <row r="60" spans="1:13" s="1" customFormat="1" x14ac:dyDescent="0.2">
      <c r="A60" s="1" t="s">
        <v>527</v>
      </c>
      <c r="B60" s="1" t="s">
        <v>528</v>
      </c>
      <c r="C60" s="1">
        <v>62</v>
      </c>
      <c r="D60" s="1" t="s">
        <v>10</v>
      </c>
      <c r="E60" s="1" t="s">
        <v>8</v>
      </c>
      <c r="F60" s="1" t="s">
        <v>26</v>
      </c>
      <c r="G60" s="1" t="s">
        <v>3</v>
      </c>
      <c r="H60" s="1" t="s">
        <v>2</v>
      </c>
      <c r="I60" s="1">
        <f t="shared" si="0"/>
        <v>0</v>
      </c>
      <c r="J60" s="1">
        <f t="shared" si="1"/>
        <v>0</v>
      </c>
      <c r="K60" s="1">
        <v>1</v>
      </c>
      <c r="L60" s="2"/>
    </row>
    <row r="61" spans="1:13" s="1" customFormat="1" x14ac:dyDescent="0.2">
      <c r="A61" s="1" t="s">
        <v>535</v>
      </c>
      <c r="B61" s="1" t="s">
        <v>536</v>
      </c>
      <c r="C61" s="1">
        <v>62</v>
      </c>
      <c r="D61" s="1" t="s">
        <v>10</v>
      </c>
      <c r="E61" s="1" t="s">
        <v>8</v>
      </c>
      <c r="F61" s="1" t="s">
        <v>11</v>
      </c>
      <c r="G61" s="1" t="s">
        <v>3</v>
      </c>
      <c r="H61" s="1" t="s">
        <v>2</v>
      </c>
      <c r="I61" s="1">
        <f t="shared" si="0"/>
        <v>0</v>
      </c>
      <c r="J61" s="1">
        <f t="shared" si="1"/>
        <v>0</v>
      </c>
      <c r="K61" s="1">
        <v>1</v>
      </c>
      <c r="L61" s="2"/>
    </row>
    <row r="62" spans="1:13" s="1" customFormat="1" x14ac:dyDescent="0.2">
      <c r="A62" s="1" t="s">
        <v>537</v>
      </c>
      <c r="B62" s="1" t="s">
        <v>538</v>
      </c>
      <c r="C62" s="1">
        <v>77</v>
      </c>
      <c r="D62" s="1" t="s">
        <v>10</v>
      </c>
      <c r="E62" s="1" t="s">
        <v>8</v>
      </c>
      <c r="F62" s="1" t="s">
        <v>11</v>
      </c>
      <c r="G62" s="1" t="s">
        <v>3</v>
      </c>
      <c r="H62" s="1" t="s">
        <v>539</v>
      </c>
      <c r="I62" s="1">
        <f t="shared" si="0"/>
        <v>0</v>
      </c>
      <c r="J62" s="1">
        <f t="shared" si="1"/>
        <v>0</v>
      </c>
      <c r="K62" s="1">
        <v>1</v>
      </c>
      <c r="L62" s="2"/>
      <c r="M62" s="2"/>
    </row>
    <row r="63" spans="1:13" s="1" customFormat="1" x14ac:dyDescent="0.2">
      <c r="A63" s="1" t="s">
        <v>542</v>
      </c>
      <c r="B63" s="1" t="s">
        <v>543</v>
      </c>
      <c r="C63" s="1">
        <v>63</v>
      </c>
      <c r="D63" s="1" t="s">
        <v>5</v>
      </c>
      <c r="E63" s="1" t="s">
        <v>8</v>
      </c>
      <c r="F63" s="1" t="s">
        <v>11</v>
      </c>
      <c r="G63" s="1" t="s">
        <v>3</v>
      </c>
      <c r="H63" s="1" t="s">
        <v>2</v>
      </c>
      <c r="I63" s="1">
        <f t="shared" si="0"/>
        <v>0</v>
      </c>
      <c r="J63" s="1">
        <f t="shared" si="1"/>
        <v>0</v>
      </c>
      <c r="K63" s="1">
        <v>1</v>
      </c>
      <c r="L63" s="2"/>
    </row>
    <row r="64" spans="1:13" s="1" customFormat="1" x14ac:dyDescent="0.2">
      <c r="A64" s="1" t="s">
        <v>544</v>
      </c>
      <c r="B64" s="1" t="s">
        <v>545</v>
      </c>
      <c r="C64" s="1">
        <v>86</v>
      </c>
      <c r="D64" s="1" t="s">
        <v>10</v>
      </c>
      <c r="E64" s="1" t="s">
        <v>8</v>
      </c>
      <c r="F64" s="1" t="s">
        <v>11</v>
      </c>
      <c r="G64" s="1" t="s">
        <v>3</v>
      </c>
      <c r="H64" s="1" t="s">
        <v>2</v>
      </c>
      <c r="I64" s="1">
        <f t="shared" si="0"/>
        <v>0</v>
      </c>
      <c r="J64" s="1">
        <f t="shared" si="1"/>
        <v>0</v>
      </c>
      <c r="K64" s="1">
        <v>1</v>
      </c>
      <c r="L64" s="2"/>
      <c r="M64" s="2"/>
    </row>
    <row r="65" spans="1:13" s="1" customFormat="1" x14ac:dyDescent="0.2">
      <c r="A65" s="1" t="s">
        <v>547</v>
      </c>
      <c r="B65" s="1" t="s">
        <v>548</v>
      </c>
      <c r="C65" s="1">
        <v>70</v>
      </c>
      <c r="D65" s="1" t="s">
        <v>10</v>
      </c>
      <c r="E65" s="1" t="s">
        <v>8</v>
      </c>
      <c r="F65" s="1" t="s">
        <v>11</v>
      </c>
      <c r="G65" s="1" t="s">
        <v>3</v>
      </c>
      <c r="H65" s="1" t="s">
        <v>2</v>
      </c>
      <c r="I65" s="1">
        <f t="shared" si="0"/>
        <v>0</v>
      </c>
      <c r="J65" s="1">
        <f t="shared" si="1"/>
        <v>0</v>
      </c>
      <c r="K65" s="1">
        <v>1</v>
      </c>
      <c r="L65" s="2"/>
    </row>
    <row r="66" spans="1:13" s="1" customFormat="1" x14ac:dyDescent="0.2">
      <c r="A66" s="1" t="s">
        <v>556</v>
      </c>
      <c r="B66" s="1" t="s">
        <v>557</v>
      </c>
      <c r="C66" s="1">
        <v>70</v>
      </c>
      <c r="D66" s="1" t="s">
        <v>10</v>
      </c>
      <c r="E66" s="1" t="s">
        <v>8</v>
      </c>
      <c r="F66" s="1" t="s">
        <v>11</v>
      </c>
      <c r="G66" s="1" t="s">
        <v>3</v>
      </c>
      <c r="H66" s="1" t="s">
        <v>2</v>
      </c>
      <c r="I66" s="1">
        <f t="shared" ref="I66:I129" si="2">COUNTIF(H66,"Ineligible.")+COUNTIF(H66,"Patient approached by conflicting study.")</f>
        <v>0</v>
      </c>
      <c r="J66" s="1">
        <f t="shared" ref="J66:J129" si="3">COUNTIF(H66,"Patient declined study participation")+COUNTIF(H66,"Patient declined study discussion")</f>
        <v>0</v>
      </c>
      <c r="K66" s="1">
        <v>1</v>
      </c>
      <c r="L66" s="2"/>
    </row>
    <row r="67" spans="1:13" s="1" customFormat="1" x14ac:dyDescent="0.2">
      <c r="A67" s="1" t="s">
        <v>558</v>
      </c>
      <c r="B67" s="1" t="s">
        <v>559</v>
      </c>
      <c r="C67" s="1">
        <v>79</v>
      </c>
      <c r="D67" s="1" t="s">
        <v>10</v>
      </c>
      <c r="E67" s="1" t="s">
        <v>8</v>
      </c>
      <c r="F67" s="1" t="s">
        <v>11</v>
      </c>
      <c r="G67" s="1" t="s">
        <v>3</v>
      </c>
      <c r="H67" s="1" t="s">
        <v>2</v>
      </c>
      <c r="I67" s="1">
        <f t="shared" si="2"/>
        <v>0</v>
      </c>
      <c r="J67" s="1">
        <f t="shared" si="3"/>
        <v>0</v>
      </c>
      <c r="K67" s="1">
        <v>1</v>
      </c>
      <c r="L67" s="2"/>
    </row>
    <row r="68" spans="1:13" s="1" customFormat="1" x14ac:dyDescent="0.2">
      <c r="A68" s="1" t="s">
        <v>567</v>
      </c>
      <c r="B68" s="1" t="s">
        <v>568</v>
      </c>
      <c r="C68" s="1">
        <v>67</v>
      </c>
      <c r="D68" s="1" t="s">
        <v>5</v>
      </c>
      <c r="E68" s="1" t="s">
        <v>8</v>
      </c>
      <c r="F68" s="1" t="s">
        <v>11</v>
      </c>
      <c r="G68" s="1" t="s">
        <v>3</v>
      </c>
      <c r="H68" s="1" t="s">
        <v>569</v>
      </c>
      <c r="I68" s="1">
        <f t="shared" si="2"/>
        <v>0</v>
      </c>
      <c r="J68" s="1">
        <f t="shared" si="3"/>
        <v>0</v>
      </c>
      <c r="K68" s="1">
        <v>1</v>
      </c>
      <c r="L68" s="2"/>
    </row>
    <row r="69" spans="1:13" s="1" customFormat="1" x14ac:dyDescent="0.2">
      <c r="A69" s="1" t="s">
        <v>575</v>
      </c>
      <c r="B69" s="1" t="s">
        <v>576</v>
      </c>
      <c r="C69" s="1">
        <v>62</v>
      </c>
      <c r="D69" s="1" t="s">
        <v>10</v>
      </c>
      <c r="E69" s="1" t="s">
        <v>0</v>
      </c>
      <c r="F69" s="1" t="s">
        <v>11</v>
      </c>
      <c r="G69" s="1" t="s">
        <v>3</v>
      </c>
      <c r="H69" s="1" t="s">
        <v>2</v>
      </c>
      <c r="I69" s="1">
        <f t="shared" si="2"/>
        <v>0</v>
      </c>
      <c r="J69" s="1">
        <f t="shared" si="3"/>
        <v>0</v>
      </c>
      <c r="K69" s="1">
        <v>1</v>
      </c>
      <c r="L69" s="2"/>
    </row>
    <row r="70" spans="1:13" s="1" customFormat="1" x14ac:dyDescent="0.2">
      <c r="A70" s="1" t="s">
        <v>586</v>
      </c>
      <c r="B70" s="1" t="s">
        <v>587</v>
      </c>
      <c r="C70" s="1">
        <v>66</v>
      </c>
      <c r="D70" s="1" t="s">
        <v>10</v>
      </c>
      <c r="E70" s="1" t="s">
        <v>8</v>
      </c>
      <c r="F70" s="1" t="s">
        <v>11</v>
      </c>
      <c r="G70" s="1" t="s">
        <v>3</v>
      </c>
      <c r="H70" s="1" t="s">
        <v>2</v>
      </c>
      <c r="I70" s="1">
        <f t="shared" si="2"/>
        <v>0</v>
      </c>
      <c r="J70" s="1">
        <f t="shared" si="3"/>
        <v>0</v>
      </c>
      <c r="K70" s="1">
        <v>1</v>
      </c>
      <c r="L70" s="2"/>
      <c r="M70" s="2"/>
    </row>
    <row r="71" spans="1:13" s="1" customFormat="1" x14ac:dyDescent="0.2">
      <c r="A71" s="1" t="s">
        <v>598</v>
      </c>
      <c r="B71" s="1" t="s">
        <v>599</v>
      </c>
      <c r="C71" s="1">
        <v>62</v>
      </c>
      <c r="D71" s="1" t="s">
        <v>5</v>
      </c>
      <c r="E71" s="1" t="s">
        <v>8</v>
      </c>
      <c r="F71" s="1" t="s">
        <v>11</v>
      </c>
      <c r="G71" s="1" t="s">
        <v>3</v>
      </c>
      <c r="H71" s="1" t="s">
        <v>2</v>
      </c>
      <c r="I71" s="1">
        <f t="shared" si="2"/>
        <v>0</v>
      </c>
      <c r="J71" s="1">
        <f t="shared" si="3"/>
        <v>0</v>
      </c>
      <c r="K71" s="1">
        <v>1</v>
      </c>
      <c r="L71" s="2"/>
    </row>
    <row r="72" spans="1:13" s="1" customFormat="1" x14ac:dyDescent="0.2">
      <c r="A72" s="1" t="s">
        <v>614</v>
      </c>
      <c r="B72" s="1" t="s">
        <v>615</v>
      </c>
      <c r="C72" s="1">
        <v>80</v>
      </c>
      <c r="D72" s="1" t="s">
        <v>5</v>
      </c>
      <c r="E72" s="1" t="s">
        <v>8</v>
      </c>
      <c r="F72" s="1" t="s">
        <v>11</v>
      </c>
      <c r="G72" s="1" t="s">
        <v>3</v>
      </c>
      <c r="H72" s="1" t="s">
        <v>2</v>
      </c>
      <c r="I72" s="1">
        <f t="shared" si="2"/>
        <v>0</v>
      </c>
      <c r="J72" s="1">
        <f t="shared" si="3"/>
        <v>0</v>
      </c>
      <c r="K72" s="1">
        <v>1</v>
      </c>
      <c r="L72" s="2"/>
    </row>
    <row r="73" spans="1:13" s="1" customFormat="1" x14ac:dyDescent="0.2">
      <c r="A73" s="1" t="s">
        <v>617</v>
      </c>
      <c r="B73" s="1" t="s">
        <v>618</v>
      </c>
      <c r="C73" s="1">
        <v>61</v>
      </c>
      <c r="D73" s="1" t="s">
        <v>10</v>
      </c>
      <c r="E73" s="1" t="s">
        <v>8</v>
      </c>
      <c r="F73" s="1" t="s">
        <v>11</v>
      </c>
      <c r="G73" s="1" t="s">
        <v>3</v>
      </c>
      <c r="H73" s="1" t="s">
        <v>619</v>
      </c>
      <c r="I73" s="1">
        <f t="shared" si="2"/>
        <v>0</v>
      </c>
      <c r="J73" s="1">
        <f t="shared" si="3"/>
        <v>0</v>
      </c>
      <c r="K73" s="1">
        <v>1</v>
      </c>
      <c r="L73" s="2"/>
      <c r="M73" s="2"/>
    </row>
    <row r="74" spans="1:13" s="1" customFormat="1" x14ac:dyDescent="0.2">
      <c r="A74" s="1" t="s">
        <v>621</v>
      </c>
      <c r="B74" s="1" t="s">
        <v>622</v>
      </c>
      <c r="C74" s="1">
        <v>60</v>
      </c>
      <c r="D74" s="1" t="s">
        <v>10</v>
      </c>
      <c r="E74" s="1" t="s">
        <v>620</v>
      </c>
      <c r="F74" s="1" t="s">
        <v>11</v>
      </c>
      <c r="G74" s="1" t="s">
        <v>3</v>
      </c>
      <c r="H74" s="1" t="s">
        <v>2</v>
      </c>
      <c r="I74" s="1">
        <f t="shared" si="2"/>
        <v>0</v>
      </c>
      <c r="J74" s="1">
        <f t="shared" si="3"/>
        <v>0</v>
      </c>
      <c r="K74" s="1">
        <v>1</v>
      </c>
      <c r="L74" s="2"/>
      <c r="M74" s="2"/>
    </row>
    <row r="75" spans="1:13" s="1" customFormat="1" x14ac:dyDescent="0.2">
      <c r="A75" s="1" t="s">
        <v>629</v>
      </c>
      <c r="B75" s="1" t="s">
        <v>630</v>
      </c>
      <c r="C75" s="1">
        <v>65</v>
      </c>
      <c r="D75" s="1" t="s">
        <v>10</v>
      </c>
      <c r="E75" s="1" t="s">
        <v>8</v>
      </c>
      <c r="F75" s="1" t="s">
        <v>11</v>
      </c>
      <c r="G75" s="1" t="s">
        <v>3</v>
      </c>
      <c r="H75" s="1" t="s">
        <v>2</v>
      </c>
      <c r="I75" s="1">
        <f t="shared" si="2"/>
        <v>0</v>
      </c>
      <c r="J75" s="1">
        <f t="shared" si="3"/>
        <v>0</v>
      </c>
      <c r="K75" s="1">
        <v>1</v>
      </c>
      <c r="L75" s="2"/>
      <c r="M75" s="2"/>
    </row>
    <row r="76" spans="1:13" s="1" customFormat="1" x14ac:dyDescent="0.2">
      <c r="A76" s="1" t="s">
        <v>636</v>
      </c>
      <c r="B76" s="1" t="s">
        <v>637</v>
      </c>
      <c r="C76" s="1">
        <v>72</v>
      </c>
      <c r="D76" s="1" t="s">
        <v>10</v>
      </c>
      <c r="E76" s="1" t="s">
        <v>8</v>
      </c>
      <c r="F76" s="1" t="s">
        <v>11</v>
      </c>
      <c r="G76" s="1" t="s">
        <v>3</v>
      </c>
      <c r="H76" s="1" t="s">
        <v>2</v>
      </c>
      <c r="I76" s="1">
        <f t="shared" si="2"/>
        <v>0</v>
      </c>
      <c r="J76" s="1">
        <f t="shared" si="3"/>
        <v>0</v>
      </c>
      <c r="K76" s="1">
        <v>1</v>
      </c>
      <c r="L76" s="2"/>
    </row>
    <row r="77" spans="1:13" s="1" customFormat="1" x14ac:dyDescent="0.2">
      <c r="A77" s="1" t="s">
        <v>647</v>
      </c>
      <c r="B77" s="1" t="s">
        <v>648</v>
      </c>
      <c r="C77" s="1">
        <v>73</v>
      </c>
      <c r="D77" s="1" t="s">
        <v>10</v>
      </c>
      <c r="E77" s="1" t="s">
        <v>8</v>
      </c>
      <c r="F77" s="1" t="s">
        <v>11</v>
      </c>
      <c r="G77" s="1" t="s">
        <v>3</v>
      </c>
      <c r="H77" s="1" t="s">
        <v>2</v>
      </c>
      <c r="I77" s="1">
        <f t="shared" si="2"/>
        <v>0</v>
      </c>
      <c r="J77" s="1">
        <f t="shared" si="3"/>
        <v>0</v>
      </c>
      <c r="K77" s="1">
        <v>1</v>
      </c>
      <c r="L77" s="2"/>
    </row>
    <row r="78" spans="1:13" s="1" customFormat="1" x14ac:dyDescent="0.2">
      <c r="A78" s="1" t="s">
        <v>650</v>
      </c>
      <c r="B78" s="1" t="s">
        <v>651</v>
      </c>
      <c r="C78" s="1">
        <v>74</v>
      </c>
      <c r="D78" s="1" t="s">
        <v>5</v>
      </c>
      <c r="E78" s="1" t="s">
        <v>8</v>
      </c>
      <c r="F78" s="1" t="s">
        <v>11</v>
      </c>
      <c r="G78" s="1" t="s">
        <v>3</v>
      </c>
      <c r="H78" s="1" t="s">
        <v>652</v>
      </c>
      <c r="I78" s="1">
        <f t="shared" si="2"/>
        <v>0</v>
      </c>
      <c r="J78" s="1">
        <f t="shared" si="3"/>
        <v>0</v>
      </c>
      <c r="K78" s="1">
        <v>1</v>
      </c>
      <c r="L78" s="2"/>
      <c r="M78" s="2"/>
    </row>
    <row r="79" spans="1:13" s="1" customFormat="1" x14ac:dyDescent="0.2">
      <c r="A79" s="1" t="s">
        <v>662</v>
      </c>
      <c r="B79" s="1" t="s">
        <v>663</v>
      </c>
      <c r="C79" s="1">
        <v>63</v>
      </c>
      <c r="D79" s="1" t="s">
        <v>10</v>
      </c>
      <c r="E79" s="1" t="s">
        <v>8</v>
      </c>
      <c r="F79" s="1" t="s">
        <v>11</v>
      </c>
      <c r="G79" s="1" t="s">
        <v>3</v>
      </c>
      <c r="H79" s="1" t="s">
        <v>2</v>
      </c>
      <c r="I79" s="1">
        <f t="shared" si="2"/>
        <v>0</v>
      </c>
      <c r="J79" s="1">
        <f t="shared" si="3"/>
        <v>0</v>
      </c>
      <c r="K79" s="1">
        <v>1</v>
      </c>
      <c r="L79" s="2"/>
    </row>
    <row r="80" spans="1:13" s="1" customFormat="1" x14ac:dyDescent="0.2">
      <c r="A80" s="1" t="s">
        <v>668</v>
      </c>
      <c r="B80" s="1" t="s">
        <v>669</v>
      </c>
      <c r="C80" s="1">
        <v>60</v>
      </c>
      <c r="D80" s="1" t="s">
        <v>10</v>
      </c>
      <c r="E80" s="1" t="s">
        <v>8</v>
      </c>
      <c r="F80" s="1" t="s">
        <v>11</v>
      </c>
      <c r="G80" s="1" t="s">
        <v>3</v>
      </c>
      <c r="H80" s="1" t="s">
        <v>670</v>
      </c>
      <c r="I80" s="1">
        <f t="shared" si="2"/>
        <v>0</v>
      </c>
      <c r="J80" s="1">
        <f t="shared" si="3"/>
        <v>0</v>
      </c>
      <c r="K80" s="1">
        <v>1</v>
      </c>
      <c r="L80" s="2"/>
    </row>
    <row r="81" spans="1:13" s="1" customFormat="1" x14ac:dyDescent="0.2">
      <c r="A81" s="3" t="s">
        <v>682</v>
      </c>
      <c r="B81" s="1" t="s">
        <v>683</v>
      </c>
      <c r="C81" s="1">
        <v>69</v>
      </c>
      <c r="D81" s="1" t="s">
        <v>10</v>
      </c>
      <c r="E81" s="1" t="s">
        <v>8</v>
      </c>
      <c r="F81" s="1" t="s">
        <v>11</v>
      </c>
      <c r="G81" s="1" t="s">
        <v>3</v>
      </c>
      <c r="H81" s="1" t="s">
        <v>2</v>
      </c>
      <c r="I81" s="1">
        <f t="shared" si="2"/>
        <v>0</v>
      </c>
      <c r="J81" s="1">
        <f t="shared" si="3"/>
        <v>0</v>
      </c>
      <c r="K81" s="1">
        <v>1</v>
      </c>
      <c r="L81" s="2"/>
    </row>
    <row r="82" spans="1:13" s="1" customFormat="1" x14ac:dyDescent="0.2">
      <c r="A82" s="3" t="s">
        <v>686</v>
      </c>
      <c r="B82" s="1" t="s">
        <v>687</v>
      </c>
      <c r="C82" s="1">
        <v>73</v>
      </c>
      <c r="D82" s="1" t="s">
        <v>10</v>
      </c>
      <c r="E82" s="1" t="s">
        <v>8</v>
      </c>
      <c r="F82" s="1" t="s">
        <v>11</v>
      </c>
      <c r="G82" s="1" t="s">
        <v>3</v>
      </c>
      <c r="H82" s="1" t="s">
        <v>688</v>
      </c>
      <c r="I82" s="1">
        <f t="shared" si="2"/>
        <v>0</v>
      </c>
      <c r="J82" s="1">
        <f t="shared" si="3"/>
        <v>0</v>
      </c>
      <c r="K82" s="1">
        <v>1</v>
      </c>
      <c r="L82" s="2"/>
    </row>
    <row r="83" spans="1:13" s="1" customFormat="1" x14ac:dyDescent="0.2">
      <c r="A83" s="3" t="s">
        <v>691</v>
      </c>
      <c r="B83" s="1" t="s">
        <v>692</v>
      </c>
      <c r="C83" s="1">
        <v>76</v>
      </c>
      <c r="D83" s="1" t="s">
        <v>10</v>
      </c>
      <c r="E83" s="1" t="s">
        <v>8</v>
      </c>
      <c r="F83" s="1" t="s">
        <v>11</v>
      </c>
      <c r="G83" s="1" t="s">
        <v>3</v>
      </c>
      <c r="H83" s="1" t="s">
        <v>2</v>
      </c>
      <c r="I83" s="1">
        <f t="shared" si="2"/>
        <v>0</v>
      </c>
      <c r="J83" s="1">
        <f t="shared" si="3"/>
        <v>0</v>
      </c>
      <c r="K83" s="1">
        <v>1</v>
      </c>
      <c r="L83" s="2"/>
    </row>
    <row r="84" spans="1:13" s="1" customFormat="1" x14ac:dyDescent="0.2">
      <c r="A84" s="3" t="s">
        <v>709</v>
      </c>
      <c r="B84" s="1" t="s">
        <v>710</v>
      </c>
      <c r="C84" s="1">
        <v>69</v>
      </c>
      <c r="D84" s="1" t="s">
        <v>5</v>
      </c>
      <c r="E84" s="1" t="s">
        <v>8</v>
      </c>
      <c r="F84" s="1" t="s">
        <v>11</v>
      </c>
      <c r="G84" s="1" t="s">
        <v>3</v>
      </c>
      <c r="H84" s="1" t="s">
        <v>2</v>
      </c>
      <c r="I84" s="1">
        <f t="shared" si="2"/>
        <v>0</v>
      </c>
      <c r="J84" s="1">
        <f t="shared" si="3"/>
        <v>0</v>
      </c>
      <c r="K84" s="1">
        <v>1</v>
      </c>
      <c r="L84" s="2"/>
    </row>
    <row r="85" spans="1:13" s="1" customFormat="1" x14ac:dyDescent="0.2">
      <c r="A85" s="3" t="s">
        <v>712</v>
      </c>
      <c r="B85" s="1" t="s">
        <v>713</v>
      </c>
      <c r="C85" s="1">
        <v>66</v>
      </c>
      <c r="D85" s="1" t="s">
        <v>10</v>
      </c>
      <c r="E85" s="1" t="s">
        <v>8</v>
      </c>
      <c r="F85" s="1" t="s">
        <v>11</v>
      </c>
      <c r="G85" s="1" t="s">
        <v>3</v>
      </c>
      <c r="H85" s="1" t="s">
        <v>714</v>
      </c>
      <c r="I85" s="1">
        <f t="shared" si="2"/>
        <v>0</v>
      </c>
      <c r="J85" s="1">
        <f t="shared" si="3"/>
        <v>0</v>
      </c>
      <c r="K85" s="1">
        <v>1</v>
      </c>
      <c r="L85" s="2"/>
    </row>
    <row r="86" spans="1:13" s="1" customFormat="1" x14ac:dyDescent="0.2">
      <c r="A86" s="3" t="s">
        <v>718</v>
      </c>
      <c r="B86" s="1" t="s">
        <v>719</v>
      </c>
      <c r="C86" s="1">
        <v>67</v>
      </c>
      <c r="D86" s="1" t="s">
        <v>10</v>
      </c>
      <c r="E86" s="1" t="s">
        <v>8</v>
      </c>
      <c r="F86" s="1" t="s">
        <v>11</v>
      </c>
      <c r="G86" s="1" t="s">
        <v>3</v>
      </c>
      <c r="H86" s="1" t="s">
        <v>2</v>
      </c>
      <c r="I86" s="1">
        <f t="shared" si="2"/>
        <v>0</v>
      </c>
      <c r="J86" s="1">
        <f t="shared" si="3"/>
        <v>0</v>
      </c>
      <c r="K86" s="1">
        <v>1</v>
      </c>
      <c r="L86" s="2"/>
      <c r="M86" s="2"/>
    </row>
    <row r="87" spans="1:13" s="1" customFormat="1" x14ac:dyDescent="0.2">
      <c r="A87" s="3" t="s">
        <v>734</v>
      </c>
      <c r="B87" s="1" t="s">
        <v>735</v>
      </c>
      <c r="C87" s="1">
        <v>76</v>
      </c>
      <c r="D87" s="1" t="s">
        <v>10</v>
      </c>
      <c r="E87" s="1" t="s">
        <v>8</v>
      </c>
      <c r="F87" s="1" t="s">
        <v>11</v>
      </c>
      <c r="G87" s="1" t="s">
        <v>3</v>
      </c>
      <c r="H87" s="1" t="s">
        <v>2</v>
      </c>
      <c r="I87" s="1">
        <f t="shared" si="2"/>
        <v>0</v>
      </c>
      <c r="J87" s="1">
        <f t="shared" si="3"/>
        <v>0</v>
      </c>
      <c r="K87" s="1">
        <v>1</v>
      </c>
      <c r="L87" s="2"/>
      <c r="M87" s="2"/>
    </row>
    <row r="88" spans="1:13" s="1" customFormat="1" x14ac:dyDescent="0.2">
      <c r="A88" s="3" t="s">
        <v>736</v>
      </c>
      <c r="B88" s="1" t="s">
        <v>737</v>
      </c>
      <c r="C88" s="1">
        <v>61</v>
      </c>
      <c r="D88" s="1" t="s">
        <v>5</v>
      </c>
      <c r="E88" s="1" t="s">
        <v>8</v>
      </c>
      <c r="F88" s="1" t="s">
        <v>11</v>
      </c>
      <c r="G88" s="1" t="s">
        <v>3</v>
      </c>
      <c r="H88" s="1" t="s">
        <v>2</v>
      </c>
      <c r="I88" s="1">
        <f t="shared" si="2"/>
        <v>0</v>
      </c>
      <c r="J88" s="1">
        <f t="shared" si="3"/>
        <v>0</v>
      </c>
      <c r="K88" s="1">
        <v>1</v>
      </c>
      <c r="L88" s="2"/>
    </row>
    <row r="89" spans="1:13" s="1" customFormat="1" x14ac:dyDescent="0.2">
      <c r="A89" s="3" t="s">
        <v>757</v>
      </c>
      <c r="B89" s="1" t="s">
        <v>758</v>
      </c>
      <c r="C89" s="1">
        <v>60</v>
      </c>
      <c r="D89" s="1" t="s">
        <v>5</v>
      </c>
      <c r="E89" s="1" t="s">
        <v>8</v>
      </c>
      <c r="F89" s="1" t="s">
        <v>11</v>
      </c>
      <c r="G89" s="1" t="s">
        <v>3</v>
      </c>
      <c r="H89" s="1" t="s">
        <v>2</v>
      </c>
      <c r="I89" s="1">
        <f t="shared" si="2"/>
        <v>0</v>
      </c>
      <c r="J89" s="1">
        <f t="shared" si="3"/>
        <v>0</v>
      </c>
      <c r="K89" s="1">
        <v>1</v>
      </c>
      <c r="L89" s="2"/>
      <c r="M89" s="2"/>
    </row>
    <row r="90" spans="1:13" s="1" customFormat="1" ht="13.5" customHeight="1" x14ac:dyDescent="0.2">
      <c r="A90" s="3" t="s">
        <v>762</v>
      </c>
      <c r="B90" s="1" t="s">
        <v>763</v>
      </c>
      <c r="C90" s="1">
        <v>80</v>
      </c>
      <c r="D90" s="1" t="s">
        <v>10</v>
      </c>
      <c r="E90" s="1" t="s">
        <v>8</v>
      </c>
      <c r="F90" s="1" t="s">
        <v>11</v>
      </c>
      <c r="G90" s="1" t="s">
        <v>3</v>
      </c>
      <c r="H90" s="1" t="s">
        <v>2</v>
      </c>
      <c r="I90" s="1">
        <f t="shared" si="2"/>
        <v>0</v>
      </c>
      <c r="J90" s="1">
        <f t="shared" si="3"/>
        <v>0</v>
      </c>
      <c r="K90" s="1">
        <v>1</v>
      </c>
      <c r="L90" s="2"/>
    </row>
    <row r="91" spans="1:13" s="1" customFormat="1" x14ac:dyDescent="0.2">
      <c r="A91" s="1" t="s">
        <v>790</v>
      </c>
      <c r="B91" s="1" t="s">
        <v>791</v>
      </c>
      <c r="C91" s="1">
        <v>72</v>
      </c>
      <c r="D91" s="1" t="s">
        <v>10</v>
      </c>
      <c r="E91" s="1" t="s">
        <v>8</v>
      </c>
      <c r="F91" s="1" t="s">
        <v>11</v>
      </c>
      <c r="G91" s="1" t="s">
        <v>3</v>
      </c>
      <c r="H91" s="1" t="s">
        <v>792</v>
      </c>
      <c r="I91" s="1">
        <f t="shared" si="2"/>
        <v>0</v>
      </c>
      <c r="J91" s="1">
        <f t="shared" si="3"/>
        <v>0</v>
      </c>
      <c r="K91" s="1">
        <v>1</v>
      </c>
      <c r="L91" s="2"/>
    </row>
    <row r="92" spans="1:13" s="1" customFormat="1" x14ac:dyDescent="0.2">
      <c r="A92" s="1" t="s">
        <v>794</v>
      </c>
      <c r="B92" s="1" t="s">
        <v>795</v>
      </c>
      <c r="C92" s="1">
        <v>67</v>
      </c>
      <c r="D92" s="1" t="s">
        <v>10</v>
      </c>
      <c r="E92" s="1" t="s">
        <v>8</v>
      </c>
      <c r="F92" s="1" t="s">
        <v>11</v>
      </c>
      <c r="G92" s="1" t="s">
        <v>3</v>
      </c>
      <c r="I92" s="1">
        <f t="shared" si="2"/>
        <v>0</v>
      </c>
      <c r="J92" s="1">
        <f t="shared" si="3"/>
        <v>0</v>
      </c>
      <c r="K92" s="1">
        <v>1</v>
      </c>
      <c r="L92" s="2"/>
    </row>
    <row r="93" spans="1:13" s="1" customFormat="1" x14ac:dyDescent="0.2">
      <c r="A93" s="1" t="s">
        <v>805</v>
      </c>
      <c r="B93" s="1" t="s">
        <v>806</v>
      </c>
      <c r="C93" s="1">
        <f>2018-1948</f>
        <v>70</v>
      </c>
      <c r="D93" s="1" t="s">
        <v>10</v>
      </c>
      <c r="E93" s="1" t="s">
        <v>8</v>
      </c>
      <c r="F93" s="1" t="s">
        <v>11</v>
      </c>
      <c r="G93" s="1" t="s">
        <v>3</v>
      </c>
      <c r="H93" s="1" t="s">
        <v>2</v>
      </c>
      <c r="I93" s="1">
        <f t="shared" si="2"/>
        <v>0</v>
      </c>
      <c r="J93" s="1">
        <f t="shared" si="3"/>
        <v>0</v>
      </c>
      <c r="K93" s="1">
        <v>1</v>
      </c>
      <c r="L93" s="2"/>
      <c r="M93" s="2"/>
    </row>
    <row r="94" spans="1:13" s="1" customFormat="1" x14ac:dyDescent="0.2">
      <c r="A94" s="1" t="s">
        <v>818</v>
      </c>
      <c r="B94" s="1" t="s">
        <v>819</v>
      </c>
      <c r="C94" s="1">
        <v>73</v>
      </c>
      <c r="D94" s="1" t="s">
        <v>10</v>
      </c>
      <c r="E94" s="1" t="s">
        <v>8</v>
      </c>
      <c r="F94" s="1" t="s">
        <v>11</v>
      </c>
      <c r="G94" s="1" t="s">
        <v>3</v>
      </c>
      <c r="I94" s="1">
        <f t="shared" si="2"/>
        <v>0</v>
      </c>
      <c r="J94" s="1">
        <f t="shared" si="3"/>
        <v>0</v>
      </c>
      <c r="K94" s="1">
        <v>1</v>
      </c>
      <c r="L94" s="2"/>
    </row>
    <row r="95" spans="1:13" s="1" customFormat="1" x14ac:dyDescent="0.2">
      <c r="A95" s="1" t="s">
        <v>820</v>
      </c>
      <c r="B95" s="1" t="s">
        <v>821</v>
      </c>
      <c r="C95" s="1">
        <v>65</v>
      </c>
      <c r="D95" s="1" t="s">
        <v>10</v>
      </c>
      <c r="E95" s="1" t="s">
        <v>8</v>
      </c>
      <c r="F95" s="1" t="s">
        <v>11</v>
      </c>
      <c r="G95" s="1" t="s">
        <v>3</v>
      </c>
      <c r="I95" s="1">
        <f t="shared" si="2"/>
        <v>0</v>
      </c>
      <c r="J95" s="1">
        <f t="shared" si="3"/>
        <v>0</v>
      </c>
      <c r="K95" s="1">
        <v>1</v>
      </c>
      <c r="L95" s="2"/>
    </row>
    <row r="96" spans="1:13" s="1" customFormat="1" x14ac:dyDescent="0.2">
      <c r="A96" s="1" t="s">
        <v>827</v>
      </c>
      <c r="B96" s="1" t="s">
        <v>828</v>
      </c>
      <c r="C96" s="1">
        <v>69</v>
      </c>
      <c r="D96" s="1" t="s">
        <v>10</v>
      </c>
      <c r="E96" s="1" t="s">
        <v>8</v>
      </c>
      <c r="F96" s="1" t="s">
        <v>11</v>
      </c>
      <c r="G96" s="1" t="s">
        <v>3</v>
      </c>
      <c r="I96" s="1">
        <f t="shared" si="2"/>
        <v>0</v>
      </c>
      <c r="J96" s="1">
        <f t="shared" si="3"/>
        <v>0</v>
      </c>
      <c r="K96" s="1">
        <v>1</v>
      </c>
      <c r="L96" s="2"/>
    </row>
    <row r="97" spans="1:13" s="1" customFormat="1" x14ac:dyDescent="0.2">
      <c r="A97" s="1" t="s">
        <v>831</v>
      </c>
      <c r="B97" s="2" t="s">
        <v>832</v>
      </c>
      <c r="C97" s="1">
        <v>62</v>
      </c>
      <c r="D97" s="1" t="s">
        <v>10</v>
      </c>
      <c r="E97" s="1" t="s">
        <v>8</v>
      </c>
      <c r="F97" s="1" t="s">
        <v>11</v>
      </c>
      <c r="G97" s="1" t="s">
        <v>3</v>
      </c>
      <c r="H97" s="2"/>
      <c r="I97" s="1">
        <f t="shared" si="2"/>
        <v>0</v>
      </c>
      <c r="J97" s="1">
        <f t="shared" si="3"/>
        <v>0</v>
      </c>
      <c r="K97" s="1">
        <v>1</v>
      </c>
      <c r="L97" s="2"/>
      <c r="M97" s="2"/>
    </row>
    <row r="98" spans="1:13" s="1" customFormat="1" x14ac:dyDescent="0.2">
      <c r="A98" s="1" t="s">
        <v>833</v>
      </c>
      <c r="B98" s="2" t="s">
        <v>834</v>
      </c>
      <c r="C98" s="1">
        <v>64</v>
      </c>
      <c r="D98" s="1" t="s">
        <v>10</v>
      </c>
      <c r="E98" s="1" t="s">
        <v>8</v>
      </c>
      <c r="F98" s="1" t="s">
        <v>11</v>
      </c>
      <c r="G98" s="1" t="s">
        <v>3</v>
      </c>
      <c r="I98" s="1">
        <f t="shared" si="2"/>
        <v>0</v>
      </c>
      <c r="J98" s="1">
        <f t="shared" si="3"/>
        <v>0</v>
      </c>
      <c r="K98" s="1">
        <v>1</v>
      </c>
      <c r="L98" s="2"/>
      <c r="M98" s="2"/>
    </row>
    <row r="99" spans="1:13" s="1" customFormat="1" x14ac:dyDescent="0.2">
      <c r="A99" s="1" t="s">
        <v>840</v>
      </c>
      <c r="B99" s="1" t="s">
        <v>841</v>
      </c>
      <c r="C99" s="1">
        <v>73</v>
      </c>
      <c r="D99" s="1" t="s">
        <v>10</v>
      </c>
      <c r="E99" s="1" t="s">
        <v>620</v>
      </c>
      <c r="F99" s="1" t="s">
        <v>11</v>
      </c>
      <c r="G99" s="1" t="s">
        <v>3</v>
      </c>
      <c r="I99" s="1">
        <f t="shared" si="2"/>
        <v>0</v>
      </c>
      <c r="J99" s="1">
        <f t="shared" si="3"/>
        <v>0</v>
      </c>
      <c r="K99" s="1">
        <v>1</v>
      </c>
      <c r="L99" s="2"/>
      <c r="M99" s="2"/>
    </row>
    <row r="100" spans="1:13" s="1" customFormat="1" x14ac:dyDescent="0.2">
      <c r="A100" s="1" t="s">
        <v>844</v>
      </c>
      <c r="B100" s="1" t="s">
        <v>845</v>
      </c>
      <c r="C100" s="1">
        <v>80</v>
      </c>
      <c r="D100" s="1" t="s">
        <v>5</v>
      </c>
      <c r="E100" s="1" t="s">
        <v>8</v>
      </c>
      <c r="F100" s="1" t="s">
        <v>11</v>
      </c>
      <c r="G100" s="1" t="s">
        <v>3</v>
      </c>
      <c r="I100" s="1">
        <f t="shared" si="2"/>
        <v>0</v>
      </c>
      <c r="J100" s="1">
        <f t="shared" si="3"/>
        <v>0</v>
      </c>
      <c r="K100" s="1">
        <v>1</v>
      </c>
      <c r="L100" s="2"/>
    </row>
    <row r="101" spans="1:13" s="1" customFormat="1" x14ac:dyDescent="0.2">
      <c r="A101" s="1" t="s">
        <v>851</v>
      </c>
      <c r="B101" s="1" t="s">
        <v>852</v>
      </c>
      <c r="C101" s="1">
        <v>73</v>
      </c>
      <c r="D101" s="1" t="s">
        <v>10</v>
      </c>
      <c r="E101" s="1" t="s">
        <v>8</v>
      </c>
      <c r="F101" s="1" t="s">
        <v>11</v>
      </c>
      <c r="G101" s="1" t="s">
        <v>3</v>
      </c>
      <c r="H101" s="1" t="s">
        <v>853</v>
      </c>
      <c r="I101" s="1">
        <f t="shared" si="2"/>
        <v>0</v>
      </c>
      <c r="J101" s="1">
        <f t="shared" si="3"/>
        <v>0</v>
      </c>
      <c r="K101" s="1">
        <v>1</v>
      </c>
      <c r="L101" s="2"/>
    </row>
    <row r="102" spans="1:13" s="1" customFormat="1" x14ac:dyDescent="0.2">
      <c r="A102" s="1" t="s">
        <v>859</v>
      </c>
      <c r="B102" s="1" t="s">
        <v>860</v>
      </c>
      <c r="C102" s="1">
        <v>61</v>
      </c>
      <c r="D102" s="1" t="s">
        <v>10</v>
      </c>
      <c r="E102" s="1" t="s">
        <v>8</v>
      </c>
      <c r="F102" s="1" t="s">
        <v>11</v>
      </c>
      <c r="G102" s="1" t="s">
        <v>3</v>
      </c>
      <c r="I102" s="1">
        <f t="shared" si="2"/>
        <v>0</v>
      </c>
      <c r="J102" s="1">
        <f t="shared" si="3"/>
        <v>0</v>
      </c>
      <c r="K102" s="1">
        <v>1</v>
      </c>
      <c r="L102" s="2"/>
    </row>
    <row r="103" spans="1:13" s="1" customFormat="1" x14ac:dyDescent="0.2">
      <c r="A103" s="1" t="s">
        <v>869</v>
      </c>
      <c r="B103" s="1" t="s">
        <v>870</v>
      </c>
      <c r="C103" s="1">
        <v>78</v>
      </c>
      <c r="D103" s="1" t="s">
        <v>5</v>
      </c>
      <c r="E103" s="1" t="s">
        <v>8</v>
      </c>
      <c r="F103" s="1" t="s">
        <v>11</v>
      </c>
      <c r="G103" s="1" t="s">
        <v>3</v>
      </c>
      <c r="I103" s="1">
        <f t="shared" si="2"/>
        <v>0</v>
      </c>
      <c r="J103" s="1">
        <f t="shared" si="3"/>
        <v>0</v>
      </c>
      <c r="K103" s="1">
        <v>1</v>
      </c>
      <c r="L103" s="2"/>
    </row>
    <row r="104" spans="1:13" s="1" customFormat="1" x14ac:dyDescent="0.2">
      <c r="A104" s="1" t="s">
        <v>874</v>
      </c>
      <c r="B104" s="1" t="s">
        <v>875</v>
      </c>
      <c r="C104" s="1">
        <v>73</v>
      </c>
      <c r="D104" s="1" t="s">
        <v>10</v>
      </c>
      <c r="E104" s="1" t="s">
        <v>8</v>
      </c>
      <c r="F104" s="1" t="s">
        <v>11</v>
      </c>
      <c r="G104" s="1" t="s">
        <v>3</v>
      </c>
      <c r="I104" s="1">
        <f t="shared" si="2"/>
        <v>0</v>
      </c>
      <c r="J104" s="1">
        <f t="shared" si="3"/>
        <v>0</v>
      </c>
      <c r="K104" s="1">
        <v>1</v>
      </c>
      <c r="L104" s="2"/>
    </row>
    <row r="105" spans="1:13" s="1" customFormat="1" x14ac:dyDescent="0.2">
      <c r="A105" s="1" t="s">
        <v>878</v>
      </c>
      <c r="B105" s="1" t="s">
        <v>879</v>
      </c>
      <c r="C105" s="1">
        <v>82</v>
      </c>
      <c r="D105" s="1" t="s">
        <v>5</v>
      </c>
      <c r="E105" s="1" t="s">
        <v>8</v>
      </c>
      <c r="F105" s="1" t="s">
        <v>11</v>
      </c>
      <c r="G105" s="1" t="s">
        <v>3</v>
      </c>
      <c r="I105" s="1">
        <f t="shared" si="2"/>
        <v>0</v>
      </c>
      <c r="J105" s="1">
        <f t="shared" si="3"/>
        <v>0</v>
      </c>
      <c r="K105" s="1">
        <v>1</v>
      </c>
      <c r="L105" s="2"/>
    </row>
    <row r="106" spans="1:13" s="1" customFormat="1" x14ac:dyDescent="0.2">
      <c r="A106" s="1" t="s">
        <v>880</v>
      </c>
      <c r="B106" s="1" t="s">
        <v>881</v>
      </c>
      <c r="C106" s="1">
        <v>75</v>
      </c>
      <c r="D106" s="1" t="s">
        <v>5</v>
      </c>
      <c r="E106" s="1" t="s">
        <v>8</v>
      </c>
      <c r="F106" s="1" t="s">
        <v>11</v>
      </c>
      <c r="G106" s="1" t="s">
        <v>3</v>
      </c>
      <c r="I106" s="1">
        <f t="shared" si="2"/>
        <v>0</v>
      </c>
      <c r="J106" s="1">
        <f t="shared" si="3"/>
        <v>0</v>
      </c>
      <c r="K106" s="1">
        <v>1</v>
      </c>
      <c r="L106" s="2"/>
      <c r="M106" s="2"/>
    </row>
    <row r="107" spans="1:13" s="1" customFormat="1" x14ac:dyDescent="0.2">
      <c r="A107" s="1" t="s">
        <v>882</v>
      </c>
      <c r="B107" s="1" t="s">
        <v>883</v>
      </c>
      <c r="C107" s="1">
        <v>74</v>
      </c>
      <c r="D107" s="1" t="s">
        <v>10</v>
      </c>
      <c r="E107" s="1" t="s">
        <v>8</v>
      </c>
      <c r="F107" s="1" t="s">
        <v>11</v>
      </c>
      <c r="G107" s="1" t="s">
        <v>3</v>
      </c>
      <c r="I107" s="1">
        <f t="shared" si="2"/>
        <v>0</v>
      </c>
      <c r="J107" s="1">
        <f t="shared" si="3"/>
        <v>0</v>
      </c>
      <c r="K107" s="1">
        <v>1</v>
      </c>
      <c r="L107" s="2"/>
    </row>
    <row r="108" spans="1:13" s="1" customFormat="1" x14ac:dyDescent="0.2">
      <c r="A108" s="1" t="s">
        <v>888</v>
      </c>
      <c r="B108" s="1" t="s">
        <v>889</v>
      </c>
      <c r="C108" s="1">
        <v>60</v>
      </c>
      <c r="D108" s="1" t="s">
        <v>10</v>
      </c>
      <c r="E108" s="1" t="s">
        <v>8</v>
      </c>
      <c r="F108" s="1" t="s">
        <v>11</v>
      </c>
      <c r="G108" s="1" t="s">
        <v>3</v>
      </c>
      <c r="I108" s="1">
        <f t="shared" si="2"/>
        <v>0</v>
      </c>
      <c r="J108" s="1">
        <f t="shared" si="3"/>
        <v>0</v>
      </c>
      <c r="K108" s="1">
        <v>1</v>
      </c>
      <c r="L108" s="2"/>
    </row>
    <row r="109" spans="1:13" s="1" customFormat="1" x14ac:dyDescent="0.2">
      <c r="A109" s="1" t="s">
        <v>898</v>
      </c>
      <c r="B109" s="1" t="s">
        <v>899</v>
      </c>
      <c r="C109" s="1">
        <v>79</v>
      </c>
      <c r="D109" s="1" t="s">
        <v>5</v>
      </c>
      <c r="E109" s="1" t="s">
        <v>8</v>
      </c>
      <c r="F109" s="1" t="s">
        <v>11</v>
      </c>
      <c r="G109" s="1" t="s">
        <v>3</v>
      </c>
      <c r="I109" s="1">
        <f t="shared" si="2"/>
        <v>0</v>
      </c>
      <c r="J109" s="1">
        <f t="shared" si="3"/>
        <v>0</v>
      </c>
      <c r="K109" s="1">
        <v>1</v>
      </c>
      <c r="L109" s="2"/>
    </row>
    <row r="110" spans="1:13" s="1" customFormat="1" x14ac:dyDescent="0.2">
      <c r="A110" s="1" t="s">
        <v>901</v>
      </c>
      <c r="B110" s="1" t="s">
        <v>902</v>
      </c>
      <c r="C110" s="1">
        <v>80</v>
      </c>
      <c r="D110" s="1" t="s">
        <v>5</v>
      </c>
      <c r="E110" s="1" t="s">
        <v>8</v>
      </c>
      <c r="F110" s="1" t="s">
        <v>11</v>
      </c>
      <c r="G110" s="1" t="s">
        <v>3</v>
      </c>
      <c r="I110" s="1">
        <f t="shared" si="2"/>
        <v>0</v>
      </c>
      <c r="J110" s="1">
        <f t="shared" si="3"/>
        <v>0</v>
      </c>
      <c r="K110" s="1">
        <v>1</v>
      </c>
      <c r="L110" s="2"/>
    </row>
    <row r="111" spans="1:13" s="1" customFormat="1" x14ac:dyDescent="0.2">
      <c r="A111" s="1" t="s">
        <v>923</v>
      </c>
      <c r="B111" s="1" t="s">
        <v>924</v>
      </c>
      <c r="C111" s="1">
        <v>79</v>
      </c>
      <c r="D111" s="1" t="s">
        <v>5</v>
      </c>
      <c r="E111" s="1" t="s">
        <v>8</v>
      </c>
      <c r="F111" s="1" t="s">
        <v>11</v>
      </c>
      <c r="G111" s="1" t="s">
        <v>3</v>
      </c>
      <c r="I111" s="1">
        <f t="shared" si="2"/>
        <v>0</v>
      </c>
      <c r="J111" s="1">
        <f t="shared" si="3"/>
        <v>0</v>
      </c>
      <c r="K111" s="1">
        <v>1</v>
      </c>
      <c r="L111" s="2"/>
    </row>
    <row r="112" spans="1:13" s="1" customFormat="1" x14ac:dyDescent="0.2">
      <c r="A112" s="1" t="s">
        <v>925</v>
      </c>
      <c r="B112" s="1" t="s">
        <v>926</v>
      </c>
      <c r="C112" s="1">
        <v>62</v>
      </c>
      <c r="D112" s="1" t="s">
        <v>5</v>
      </c>
      <c r="E112" s="1" t="s">
        <v>8</v>
      </c>
      <c r="F112" s="1" t="s">
        <v>11</v>
      </c>
      <c r="G112" s="1" t="s">
        <v>3</v>
      </c>
      <c r="I112" s="1">
        <f t="shared" si="2"/>
        <v>0</v>
      </c>
      <c r="J112" s="1">
        <f t="shared" si="3"/>
        <v>0</v>
      </c>
      <c r="K112" s="1">
        <v>1</v>
      </c>
      <c r="L112" s="2"/>
    </row>
    <row r="113" spans="1:13" s="1" customFormat="1" x14ac:dyDescent="0.2">
      <c r="A113" s="1" t="s">
        <v>928</v>
      </c>
      <c r="B113" s="1" t="s">
        <v>929</v>
      </c>
      <c r="C113" s="1">
        <v>61</v>
      </c>
      <c r="D113" s="1" t="s">
        <v>10</v>
      </c>
      <c r="E113" s="1" t="s">
        <v>620</v>
      </c>
      <c r="F113" s="1" t="s">
        <v>11</v>
      </c>
      <c r="G113" s="1" t="s">
        <v>3</v>
      </c>
      <c r="I113" s="1">
        <f t="shared" si="2"/>
        <v>0</v>
      </c>
      <c r="J113" s="1">
        <f t="shared" si="3"/>
        <v>0</v>
      </c>
      <c r="K113" s="1">
        <v>1</v>
      </c>
      <c r="L113" s="2"/>
    </row>
    <row r="114" spans="1:13" s="1" customFormat="1" x14ac:dyDescent="0.2">
      <c r="A114" s="1" t="s">
        <v>934</v>
      </c>
      <c r="B114" s="1" t="s">
        <v>935</v>
      </c>
      <c r="C114" s="1">
        <v>69</v>
      </c>
      <c r="D114" s="1" t="s">
        <v>10</v>
      </c>
      <c r="E114" s="1" t="s">
        <v>8</v>
      </c>
      <c r="F114" s="1" t="s">
        <v>11</v>
      </c>
      <c r="G114" s="1" t="s">
        <v>3</v>
      </c>
      <c r="I114" s="1">
        <f t="shared" si="2"/>
        <v>0</v>
      </c>
      <c r="J114" s="1">
        <f t="shared" si="3"/>
        <v>0</v>
      </c>
      <c r="K114" s="1">
        <v>1</v>
      </c>
      <c r="L114" s="2"/>
    </row>
    <row r="115" spans="1:13" s="1" customFormat="1" x14ac:dyDescent="0.2">
      <c r="A115" s="1" t="s">
        <v>937</v>
      </c>
      <c r="B115" s="1" t="s">
        <v>938</v>
      </c>
      <c r="C115" s="1">
        <v>83</v>
      </c>
      <c r="D115" s="1" t="s">
        <v>5</v>
      </c>
      <c r="E115" s="1" t="s">
        <v>620</v>
      </c>
      <c r="F115" s="1" t="s">
        <v>620</v>
      </c>
      <c r="G115" s="1" t="s">
        <v>3</v>
      </c>
      <c r="I115" s="1">
        <f t="shared" si="2"/>
        <v>0</v>
      </c>
      <c r="J115" s="1">
        <f t="shared" si="3"/>
        <v>0</v>
      </c>
      <c r="K115" s="1">
        <v>1</v>
      </c>
      <c r="L115" s="2"/>
    </row>
    <row r="116" spans="1:13" s="1" customFormat="1" x14ac:dyDescent="0.2">
      <c r="A116" s="1" t="s">
        <v>939</v>
      </c>
      <c r="B116" s="1" t="s">
        <v>940</v>
      </c>
      <c r="C116" s="1">
        <v>72</v>
      </c>
      <c r="D116" s="1" t="s">
        <v>10</v>
      </c>
      <c r="E116" s="1" t="s">
        <v>8</v>
      </c>
      <c r="F116" s="1" t="s">
        <v>11</v>
      </c>
      <c r="G116" s="1" t="s">
        <v>3</v>
      </c>
      <c r="I116" s="1">
        <f t="shared" si="2"/>
        <v>0</v>
      </c>
      <c r="J116" s="1">
        <f t="shared" si="3"/>
        <v>0</v>
      </c>
      <c r="K116" s="1">
        <v>1</v>
      </c>
      <c r="L116" s="2"/>
    </row>
    <row r="117" spans="1:13" s="1" customFormat="1" x14ac:dyDescent="0.2">
      <c r="A117" s="1" t="s">
        <v>941</v>
      </c>
      <c r="B117" s="1" t="s">
        <v>942</v>
      </c>
      <c r="C117" s="1">
        <v>69</v>
      </c>
      <c r="D117" s="1" t="s">
        <v>10</v>
      </c>
      <c r="E117" s="1" t="s">
        <v>8</v>
      </c>
      <c r="F117" s="1" t="s">
        <v>11</v>
      </c>
      <c r="G117" s="4" t="s">
        <v>3</v>
      </c>
      <c r="I117" s="1">
        <f t="shared" si="2"/>
        <v>0</v>
      </c>
      <c r="J117" s="1">
        <f t="shared" si="3"/>
        <v>0</v>
      </c>
      <c r="K117" s="1">
        <v>1</v>
      </c>
      <c r="L117" s="2"/>
    </row>
    <row r="118" spans="1:13" s="1" customFormat="1" x14ac:dyDescent="0.2">
      <c r="A118" s="1" t="s">
        <v>943</v>
      </c>
      <c r="B118" s="1" t="s">
        <v>944</v>
      </c>
      <c r="C118" s="1">
        <v>68</v>
      </c>
      <c r="D118" s="1" t="s">
        <v>10</v>
      </c>
      <c r="E118" s="1" t="s">
        <v>8</v>
      </c>
      <c r="F118" s="1" t="s">
        <v>11</v>
      </c>
      <c r="G118" s="4" t="s">
        <v>3</v>
      </c>
      <c r="I118" s="1">
        <f t="shared" si="2"/>
        <v>0</v>
      </c>
      <c r="J118" s="1">
        <f t="shared" si="3"/>
        <v>0</v>
      </c>
      <c r="K118" s="1">
        <v>1</v>
      </c>
      <c r="L118" s="2"/>
    </row>
    <row r="119" spans="1:13" s="1" customFormat="1" x14ac:dyDescent="0.2">
      <c r="A119" s="1" t="s">
        <v>945</v>
      </c>
      <c r="B119" s="1" t="s">
        <v>946</v>
      </c>
      <c r="C119" s="1">
        <v>68</v>
      </c>
      <c r="D119" s="1" t="s">
        <v>5</v>
      </c>
      <c r="E119" s="1" t="s">
        <v>8</v>
      </c>
      <c r="F119" s="1" t="s">
        <v>11</v>
      </c>
      <c r="G119" s="1" t="s">
        <v>3</v>
      </c>
      <c r="I119" s="1">
        <f t="shared" si="2"/>
        <v>0</v>
      </c>
      <c r="J119" s="1">
        <f t="shared" si="3"/>
        <v>0</v>
      </c>
      <c r="K119" s="1">
        <v>1</v>
      </c>
      <c r="L119" s="2"/>
    </row>
    <row r="120" spans="1:13" s="1" customFormat="1" x14ac:dyDescent="0.2">
      <c r="A120" s="1" t="s">
        <v>962</v>
      </c>
      <c r="B120" s="1" t="s">
        <v>963</v>
      </c>
      <c r="C120" s="1">
        <v>76</v>
      </c>
      <c r="D120" s="1" t="s">
        <v>10</v>
      </c>
      <c r="E120" s="1" t="s">
        <v>8</v>
      </c>
      <c r="F120" s="1" t="s">
        <v>11</v>
      </c>
      <c r="G120" s="1" t="s">
        <v>3</v>
      </c>
      <c r="I120" s="1">
        <f t="shared" si="2"/>
        <v>0</v>
      </c>
      <c r="J120" s="1">
        <f t="shared" si="3"/>
        <v>0</v>
      </c>
      <c r="K120" s="1">
        <v>1</v>
      </c>
      <c r="L120" s="2"/>
    </row>
    <row r="121" spans="1:13" s="1" customFormat="1" x14ac:dyDescent="0.2">
      <c r="A121" s="1" t="s">
        <v>972</v>
      </c>
      <c r="B121" s="1" t="s">
        <v>973</v>
      </c>
      <c r="C121" s="1">
        <v>67</v>
      </c>
      <c r="D121" s="1" t="s">
        <v>5</v>
      </c>
      <c r="E121" s="1" t="s">
        <v>8</v>
      </c>
      <c r="F121" s="1" t="s">
        <v>11</v>
      </c>
      <c r="G121" s="1" t="s">
        <v>3</v>
      </c>
      <c r="I121" s="1">
        <f t="shared" si="2"/>
        <v>0</v>
      </c>
      <c r="J121" s="1">
        <f t="shared" si="3"/>
        <v>0</v>
      </c>
      <c r="K121" s="1">
        <v>1</v>
      </c>
      <c r="L121" s="2"/>
    </row>
    <row r="122" spans="1:13" s="1" customFormat="1" x14ac:dyDescent="0.2">
      <c r="A122" s="1" t="s">
        <v>988</v>
      </c>
      <c r="B122" s="1" t="s">
        <v>989</v>
      </c>
      <c r="C122" s="1">
        <v>75</v>
      </c>
      <c r="D122" s="1" t="s">
        <v>5</v>
      </c>
      <c r="E122" s="1" t="s">
        <v>8</v>
      </c>
      <c r="F122" s="1" t="s">
        <v>11</v>
      </c>
      <c r="G122" s="1" t="s">
        <v>3</v>
      </c>
      <c r="I122" s="1">
        <f t="shared" si="2"/>
        <v>0</v>
      </c>
      <c r="J122" s="1">
        <f t="shared" si="3"/>
        <v>0</v>
      </c>
      <c r="K122" s="1">
        <v>1</v>
      </c>
      <c r="L122" s="2"/>
    </row>
    <row r="123" spans="1:13" s="1" customFormat="1" x14ac:dyDescent="0.2">
      <c r="A123" s="1" t="s">
        <v>992</v>
      </c>
      <c r="B123" s="1" t="s">
        <v>993</v>
      </c>
      <c r="C123" s="1">
        <v>66</v>
      </c>
      <c r="D123" s="1" t="s">
        <v>5</v>
      </c>
      <c r="E123" s="1" t="s">
        <v>8</v>
      </c>
      <c r="F123" s="1" t="s">
        <v>11</v>
      </c>
      <c r="G123" s="1" t="s">
        <v>3</v>
      </c>
      <c r="I123" s="1">
        <f t="shared" si="2"/>
        <v>0</v>
      </c>
      <c r="J123" s="1">
        <f t="shared" si="3"/>
        <v>0</v>
      </c>
      <c r="K123" s="1">
        <v>1</v>
      </c>
      <c r="L123" s="2"/>
    </row>
    <row r="124" spans="1:13" s="1" customFormat="1" x14ac:dyDescent="0.2">
      <c r="A124" s="1" t="s">
        <v>998</v>
      </c>
      <c r="B124" s="1" t="s">
        <v>999</v>
      </c>
      <c r="C124" s="1">
        <v>75</v>
      </c>
      <c r="D124" s="1" t="s">
        <v>5</v>
      </c>
      <c r="E124" s="1" t="s">
        <v>620</v>
      </c>
      <c r="F124" s="1" t="s">
        <v>11</v>
      </c>
      <c r="G124" s="1" t="s">
        <v>3</v>
      </c>
      <c r="I124" s="1">
        <f t="shared" si="2"/>
        <v>0</v>
      </c>
      <c r="J124" s="1">
        <f t="shared" si="3"/>
        <v>0</v>
      </c>
      <c r="K124" s="1">
        <v>1</v>
      </c>
      <c r="L124" s="2"/>
    </row>
    <row r="125" spans="1:13" s="1" customFormat="1" x14ac:dyDescent="0.2">
      <c r="A125" s="1" t="s">
        <v>1006</v>
      </c>
      <c r="B125" s="1" t="s">
        <v>1007</v>
      </c>
      <c r="C125" s="1">
        <v>72</v>
      </c>
      <c r="D125" s="1" t="s">
        <v>10</v>
      </c>
      <c r="E125" s="1" t="s">
        <v>8</v>
      </c>
      <c r="F125" s="1" t="s">
        <v>11</v>
      </c>
      <c r="G125" s="1" t="s">
        <v>3</v>
      </c>
      <c r="I125" s="1">
        <f t="shared" si="2"/>
        <v>0</v>
      </c>
      <c r="J125" s="1">
        <f t="shared" si="3"/>
        <v>0</v>
      </c>
      <c r="K125" s="1">
        <v>1</v>
      </c>
      <c r="L125" s="2"/>
      <c r="M125" s="2"/>
    </row>
    <row r="126" spans="1:13" s="1" customFormat="1" x14ac:dyDescent="0.2">
      <c r="A126" s="1" t="s">
        <v>1010</v>
      </c>
      <c r="B126" s="1" t="s">
        <v>1011</v>
      </c>
      <c r="C126" s="1">
        <v>76</v>
      </c>
      <c r="D126" s="1" t="s">
        <v>10</v>
      </c>
      <c r="E126" s="1" t="s">
        <v>8</v>
      </c>
      <c r="F126" s="1" t="s">
        <v>11</v>
      </c>
      <c r="G126" s="1" t="s">
        <v>3</v>
      </c>
      <c r="I126" s="1">
        <f t="shared" si="2"/>
        <v>0</v>
      </c>
      <c r="J126" s="1">
        <f t="shared" si="3"/>
        <v>0</v>
      </c>
      <c r="K126" s="1">
        <v>1</v>
      </c>
      <c r="L126" s="2"/>
    </row>
    <row r="127" spans="1:13" s="1" customFormat="1" x14ac:dyDescent="0.2">
      <c r="A127" s="1" t="s">
        <v>1012</v>
      </c>
      <c r="B127" s="1" t="s">
        <v>1013</v>
      </c>
      <c r="C127" s="1">
        <v>62</v>
      </c>
      <c r="D127" s="1" t="s">
        <v>10</v>
      </c>
      <c r="E127" s="1" t="s">
        <v>8</v>
      </c>
      <c r="F127" s="1" t="s">
        <v>620</v>
      </c>
      <c r="G127" s="1" t="s">
        <v>3</v>
      </c>
      <c r="I127" s="1">
        <f t="shared" si="2"/>
        <v>0</v>
      </c>
      <c r="J127" s="1">
        <f t="shared" si="3"/>
        <v>0</v>
      </c>
      <c r="K127" s="1">
        <v>1</v>
      </c>
      <c r="L127" s="2"/>
    </row>
    <row r="128" spans="1:13" s="1" customFormat="1" x14ac:dyDescent="0.2">
      <c r="A128" s="1" t="s">
        <v>1014</v>
      </c>
      <c r="B128" s="1" t="s">
        <v>1015</v>
      </c>
      <c r="C128" s="1">
        <v>77</v>
      </c>
      <c r="D128" s="1" t="s">
        <v>10</v>
      </c>
      <c r="E128" s="1" t="s">
        <v>8</v>
      </c>
      <c r="F128" s="1" t="s">
        <v>11</v>
      </c>
      <c r="G128" s="1" t="s">
        <v>3</v>
      </c>
      <c r="I128" s="1">
        <f t="shared" si="2"/>
        <v>0</v>
      </c>
      <c r="J128" s="1">
        <f t="shared" si="3"/>
        <v>0</v>
      </c>
      <c r="K128" s="1">
        <v>1</v>
      </c>
      <c r="L128" s="2"/>
    </row>
    <row r="129" spans="1:13" s="1" customFormat="1" x14ac:dyDescent="0.2">
      <c r="A129" s="1" t="s">
        <v>1020</v>
      </c>
      <c r="B129" s="1" t="s">
        <v>1021</v>
      </c>
      <c r="C129" s="1">
        <v>64</v>
      </c>
      <c r="D129" s="1" t="s">
        <v>10</v>
      </c>
      <c r="E129" s="1" t="s">
        <v>8</v>
      </c>
      <c r="F129" s="1" t="s">
        <v>11</v>
      </c>
      <c r="G129" s="1" t="s">
        <v>3</v>
      </c>
      <c r="I129" s="1">
        <f t="shared" si="2"/>
        <v>0</v>
      </c>
      <c r="J129" s="1">
        <f t="shared" si="3"/>
        <v>0</v>
      </c>
      <c r="K129" s="1">
        <v>1</v>
      </c>
      <c r="L129" s="2"/>
      <c r="M129" s="2"/>
    </row>
    <row r="130" spans="1:13" s="1" customFormat="1" x14ac:dyDescent="0.2">
      <c r="A130" s="1" t="s">
        <v>1026</v>
      </c>
      <c r="B130" s="1" t="s">
        <v>1027</v>
      </c>
      <c r="C130" s="1">
        <v>73</v>
      </c>
      <c r="D130" s="1" t="s">
        <v>5</v>
      </c>
      <c r="E130" s="1" t="s">
        <v>620</v>
      </c>
      <c r="F130" s="1" t="s">
        <v>11</v>
      </c>
      <c r="G130" s="1" t="s">
        <v>3</v>
      </c>
      <c r="I130" s="1">
        <f t="shared" ref="I130:I193" si="4">COUNTIF(H130,"Ineligible.")+COUNTIF(H130,"Patient approached by conflicting study.")</f>
        <v>0</v>
      </c>
      <c r="J130" s="1">
        <f t="shared" ref="J130:J193" si="5">COUNTIF(H130,"Patient declined study participation")+COUNTIF(H130,"Patient declined study discussion")</f>
        <v>0</v>
      </c>
      <c r="K130" s="1">
        <v>1</v>
      </c>
      <c r="L130" s="2"/>
    </row>
    <row r="131" spans="1:13" s="1" customFormat="1" x14ac:dyDescent="0.2">
      <c r="A131" s="1" t="s">
        <v>1036</v>
      </c>
      <c r="B131" s="1" t="s">
        <v>1037</v>
      </c>
      <c r="C131" s="1">
        <v>77</v>
      </c>
      <c r="D131" s="1" t="s">
        <v>10</v>
      </c>
      <c r="E131" s="1" t="s">
        <v>8</v>
      </c>
      <c r="F131" s="1" t="s">
        <v>11</v>
      </c>
      <c r="G131" s="1" t="s">
        <v>3</v>
      </c>
      <c r="I131" s="1">
        <f t="shared" si="4"/>
        <v>0</v>
      </c>
      <c r="J131" s="1">
        <f t="shared" si="5"/>
        <v>0</v>
      </c>
      <c r="K131" s="1">
        <v>1</v>
      </c>
      <c r="L131" s="2"/>
      <c r="M131" s="2"/>
    </row>
    <row r="132" spans="1:13" s="1" customFormat="1" x14ac:dyDescent="0.2">
      <c r="A132" s="1" t="s">
        <v>1043</v>
      </c>
      <c r="B132" s="1" t="s">
        <v>1044</v>
      </c>
      <c r="C132" s="1">
        <v>68</v>
      </c>
      <c r="D132" s="1" t="s">
        <v>10</v>
      </c>
      <c r="E132" s="1" t="s">
        <v>8</v>
      </c>
      <c r="F132" s="1" t="s">
        <v>11</v>
      </c>
      <c r="G132" s="1" t="s">
        <v>3</v>
      </c>
      <c r="I132" s="1">
        <f t="shared" si="4"/>
        <v>0</v>
      </c>
      <c r="J132" s="1">
        <f t="shared" si="5"/>
        <v>0</v>
      </c>
      <c r="K132" s="1">
        <v>1</v>
      </c>
      <c r="L132" s="2"/>
    </row>
    <row r="133" spans="1:13" s="1" customFormat="1" x14ac:dyDescent="0.2">
      <c r="A133" s="1" t="s">
        <v>1059</v>
      </c>
      <c r="B133" s="1" t="s">
        <v>1060</v>
      </c>
      <c r="C133" s="1">
        <v>64</v>
      </c>
      <c r="D133" s="1" t="s">
        <v>10</v>
      </c>
      <c r="E133" s="1" t="s">
        <v>8</v>
      </c>
      <c r="F133" s="1" t="s">
        <v>11</v>
      </c>
      <c r="G133" s="1" t="s">
        <v>3</v>
      </c>
      <c r="I133" s="1">
        <f t="shared" si="4"/>
        <v>0</v>
      </c>
      <c r="J133" s="1">
        <f t="shared" si="5"/>
        <v>0</v>
      </c>
      <c r="K133" s="1">
        <v>1</v>
      </c>
      <c r="L133" s="2"/>
      <c r="M133" s="2"/>
    </row>
    <row r="134" spans="1:13" s="1" customFormat="1" x14ac:dyDescent="0.2">
      <c r="A134" s="1" t="s">
        <v>1062</v>
      </c>
      <c r="B134" s="1" t="s">
        <v>1063</v>
      </c>
      <c r="C134" s="1">
        <v>79</v>
      </c>
      <c r="D134" s="1" t="s">
        <v>5</v>
      </c>
      <c r="E134" s="1" t="s">
        <v>620</v>
      </c>
      <c r="F134" s="1" t="s">
        <v>11</v>
      </c>
      <c r="G134" s="1" t="s">
        <v>3</v>
      </c>
      <c r="I134" s="1">
        <f t="shared" si="4"/>
        <v>0</v>
      </c>
      <c r="J134" s="1">
        <f t="shared" si="5"/>
        <v>0</v>
      </c>
      <c r="K134" s="1">
        <v>1</v>
      </c>
      <c r="L134" s="2"/>
    </row>
    <row r="135" spans="1:13" s="1" customFormat="1" x14ac:dyDescent="0.2">
      <c r="A135" s="1" t="s">
        <v>1077</v>
      </c>
      <c r="B135" s="1" t="s">
        <v>1078</v>
      </c>
      <c r="C135" s="1">
        <v>74</v>
      </c>
      <c r="D135" s="1" t="s">
        <v>10</v>
      </c>
      <c r="E135" s="1" t="s">
        <v>8</v>
      </c>
      <c r="F135" s="1" t="s">
        <v>11</v>
      </c>
      <c r="G135" s="1" t="s">
        <v>3</v>
      </c>
      <c r="I135" s="1">
        <f t="shared" si="4"/>
        <v>0</v>
      </c>
      <c r="J135" s="1">
        <f t="shared" si="5"/>
        <v>0</v>
      </c>
      <c r="K135" s="1">
        <v>1</v>
      </c>
      <c r="L135" s="2"/>
    </row>
    <row r="136" spans="1:13" s="1" customFormat="1" x14ac:dyDescent="0.2">
      <c r="A136" s="1" t="s">
        <v>1083</v>
      </c>
      <c r="B136" s="1" t="s">
        <v>1084</v>
      </c>
      <c r="C136" s="1">
        <v>63</v>
      </c>
      <c r="D136" s="1" t="s">
        <v>10</v>
      </c>
      <c r="E136" s="1" t="s">
        <v>8</v>
      </c>
      <c r="F136" s="1" t="s">
        <v>11</v>
      </c>
      <c r="G136" s="1" t="s">
        <v>3</v>
      </c>
      <c r="I136" s="1">
        <f t="shared" si="4"/>
        <v>0</v>
      </c>
      <c r="J136" s="1">
        <f t="shared" si="5"/>
        <v>0</v>
      </c>
      <c r="K136" s="1">
        <v>1</v>
      </c>
      <c r="L136" s="2"/>
    </row>
    <row r="137" spans="1:13" s="1" customFormat="1" x14ac:dyDescent="0.2">
      <c r="A137" s="1" t="s">
        <v>1085</v>
      </c>
      <c r="B137" s="1" t="s">
        <v>1086</v>
      </c>
      <c r="C137" s="1">
        <v>69</v>
      </c>
      <c r="D137" s="1" t="s">
        <v>10</v>
      </c>
      <c r="E137" s="1" t="s">
        <v>620</v>
      </c>
      <c r="F137" s="1" t="s">
        <v>620</v>
      </c>
      <c r="G137" s="1" t="s">
        <v>3</v>
      </c>
      <c r="I137" s="1">
        <f t="shared" si="4"/>
        <v>0</v>
      </c>
      <c r="J137" s="1">
        <f t="shared" si="5"/>
        <v>0</v>
      </c>
      <c r="K137" s="1">
        <v>1</v>
      </c>
      <c r="L137" s="2"/>
    </row>
    <row r="138" spans="1:13" s="1" customFormat="1" x14ac:dyDescent="0.2">
      <c r="A138" s="1" t="s">
        <v>1089</v>
      </c>
      <c r="B138" s="1" t="s">
        <v>1090</v>
      </c>
      <c r="C138" s="1">
        <v>69</v>
      </c>
      <c r="D138" s="1" t="s">
        <v>10</v>
      </c>
      <c r="E138" s="1" t="s">
        <v>620</v>
      </c>
      <c r="F138" s="1" t="s">
        <v>11</v>
      </c>
      <c r="G138" s="1" t="s">
        <v>3</v>
      </c>
      <c r="I138" s="1">
        <f t="shared" si="4"/>
        <v>0</v>
      </c>
      <c r="J138" s="1">
        <f t="shared" si="5"/>
        <v>0</v>
      </c>
      <c r="K138" s="1">
        <v>1</v>
      </c>
      <c r="L138" s="2"/>
    </row>
    <row r="139" spans="1:13" s="1" customFormat="1" x14ac:dyDescent="0.2">
      <c r="A139" s="1" t="s">
        <v>1091</v>
      </c>
      <c r="B139" s="1" t="s">
        <v>1092</v>
      </c>
      <c r="C139" s="1">
        <v>81</v>
      </c>
      <c r="D139" s="1" t="s">
        <v>10</v>
      </c>
      <c r="E139" s="1" t="s">
        <v>8</v>
      </c>
      <c r="F139" s="1" t="s">
        <v>11</v>
      </c>
      <c r="G139" s="1" t="s">
        <v>3</v>
      </c>
      <c r="I139" s="1">
        <f t="shared" si="4"/>
        <v>0</v>
      </c>
      <c r="J139" s="1">
        <f t="shared" si="5"/>
        <v>0</v>
      </c>
      <c r="K139" s="1">
        <v>1</v>
      </c>
      <c r="L139" s="2"/>
    </row>
    <row r="140" spans="1:13" s="1" customFormat="1" x14ac:dyDescent="0.2">
      <c r="A140" s="1" t="s">
        <v>1101</v>
      </c>
      <c r="B140" s="1" t="s">
        <v>1102</v>
      </c>
      <c r="C140" s="4">
        <v>71</v>
      </c>
      <c r="D140" s="4" t="s">
        <v>10</v>
      </c>
      <c r="E140" s="4" t="s">
        <v>620</v>
      </c>
      <c r="F140" s="4" t="s">
        <v>620</v>
      </c>
      <c r="G140" s="1" t="s">
        <v>3</v>
      </c>
      <c r="I140" s="1">
        <f t="shared" si="4"/>
        <v>0</v>
      </c>
      <c r="J140" s="1">
        <f t="shared" si="5"/>
        <v>0</v>
      </c>
      <c r="K140" s="1">
        <v>1</v>
      </c>
      <c r="L140" s="2"/>
    </row>
    <row r="141" spans="1:13" s="1" customFormat="1" x14ac:dyDescent="0.2">
      <c r="A141" s="1" t="s">
        <v>1107</v>
      </c>
      <c r="B141" s="1" t="s">
        <v>1108</v>
      </c>
      <c r="C141" s="1">
        <v>67</v>
      </c>
      <c r="D141" s="1" t="s">
        <v>10</v>
      </c>
      <c r="E141" s="1" t="s">
        <v>8</v>
      </c>
      <c r="F141" s="1" t="s">
        <v>11</v>
      </c>
      <c r="G141" s="1" t="s">
        <v>3</v>
      </c>
      <c r="I141" s="1">
        <f t="shared" si="4"/>
        <v>0</v>
      </c>
      <c r="J141" s="1">
        <f t="shared" si="5"/>
        <v>0</v>
      </c>
      <c r="K141" s="1">
        <v>1</v>
      </c>
      <c r="L141" s="2"/>
      <c r="M141" s="2"/>
    </row>
    <row r="142" spans="1:13" s="1" customFormat="1" x14ac:dyDescent="0.2">
      <c r="A142" s="4" t="s">
        <v>1111</v>
      </c>
      <c r="B142" s="1" t="s">
        <v>1112</v>
      </c>
      <c r="C142" s="4">
        <v>61</v>
      </c>
      <c r="D142" s="4" t="s">
        <v>10</v>
      </c>
      <c r="E142" s="4" t="s">
        <v>8</v>
      </c>
      <c r="F142" s="4" t="s">
        <v>11</v>
      </c>
      <c r="G142" s="4" t="s">
        <v>3</v>
      </c>
      <c r="I142" s="1">
        <f t="shared" si="4"/>
        <v>0</v>
      </c>
      <c r="J142" s="1">
        <f t="shared" si="5"/>
        <v>0</v>
      </c>
      <c r="K142" s="1">
        <v>1</v>
      </c>
      <c r="L142" s="2"/>
    </row>
    <row r="143" spans="1:13" s="1" customFormat="1" x14ac:dyDescent="0.2">
      <c r="A143" s="1" t="s">
        <v>1118</v>
      </c>
      <c r="B143" s="1" t="s">
        <v>1119</v>
      </c>
      <c r="C143" s="1">
        <f>2018-1948</f>
        <v>70</v>
      </c>
      <c r="D143" s="1" t="s">
        <v>10</v>
      </c>
      <c r="E143" s="1" t="s">
        <v>8</v>
      </c>
      <c r="F143" s="1" t="s">
        <v>11</v>
      </c>
      <c r="G143" s="1" t="s">
        <v>3</v>
      </c>
      <c r="I143" s="1">
        <f t="shared" si="4"/>
        <v>0</v>
      </c>
      <c r="J143" s="1">
        <f t="shared" si="5"/>
        <v>0</v>
      </c>
      <c r="K143" s="1">
        <v>1</v>
      </c>
      <c r="L143" s="2"/>
    </row>
    <row r="144" spans="1:13" s="1" customFormat="1" x14ac:dyDescent="0.2">
      <c r="A144" s="1" t="s">
        <v>1124</v>
      </c>
      <c r="B144" s="1" t="s">
        <v>1125</v>
      </c>
      <c r="C144" s="1">
        <v>69</v>
      </c>
      <c r="D144" s="1" t="s">
        <v>10</v>
      </c>
      <c r="E144" s="1" t="s">
        <v>620</v>
      </c>
      <c r="F144" s="1" t="s">
        <v>11</v>
      </c>
      <c r="G144" s="1" t="s">
        <v>3</v>
      </c>
      <c r="I144" s="1">
        <f t="shared" si="4"/>
        <v>0</v>
      </c>
      <c r="J144" s="1">
        <f t="shared" si="5"/>
        <v>0</v>
      </c>
      <c r="K144" s="1">
        <v>1</v>
      </c>
      <c r="L144" s="2"/>
    </row>
    <row r="145" spans="1:13" s="1" customFormat="1" x14ac:dyDescent="0.2">
      <c r="A145" s="1" t="s">
        <v>1128</v>
      </c>
      <c r="B145" s="1" t="s">
        <v>1129</v>
      </c>
      <c r="C145" s="1">
        <v>60</v>
      </c>
      <c r="D145" s="1" t="s">
        <v>10</v>
      </c>
      <c r="E145" s="1" t="s">
        <v>8</v>
      </c>
      <c r="F145" s="1" t="s">
        <v>11</v>
      </c>
      <c r="G145" s="1" t="s">
        <v>3</v>
      </c>
      <c r="I145" s="1">
        <f t="shared" si="4"/>
        <v>0</v>
      </c>
      <c r="J145" s="1">
        <f t="shared" si="5"/>
        <v>0</v>
      </c>
      <c r="K145" s="1">
        <v>1</v>
      </c>
      <c r="L145" s="2"/>
    </row>
    <row r="146" spans="1:13" s="1" customFormat="1" x14ac:dyDescent="0.2">
      <c r="A146" s="1" t="s">
        <v>1130</v>
      </c>
      <c r="B146" s="1" t="s">
        <v>1131</v>
      </c>
      <c r="C146" s="1">
        <v>61</v>
      </c>
      <c r="D146" s="1" t="s">
        <v>10</v>
      </c>
      <c r="E146" s="1" t="s">
        <v>8</v>
      </c>
      <c r="F146" s="1" t="s">
        <v>11</v>
      </c>
      <c r="G146" s="1" t="s">
        <v>3</v>
      </c>
      <c r="I146" s="1">
        <f t="shared" si="4"/>
        <v>0</v>
      </c>
      <c r="J146" s="1">
        <f t="shared" si="5"/>
        <v>0</v>
      </c>
      <c r="K146" s="1">
        <v>1</v>
      </c>
      <c r="L146" s="2"/>
    </row>
    <row r="147" spans="1:13" s="1" customFormat="1" x14ac:dyDescent="0.2">
      <c r="A147" s="1" t="s">
        <v>1132</v>
      </c>
      <c r="B147" s="1" t="s">
        <v>1133</v>
      </c>
      <c r="C147" s="1">
        <v>66</v>
      </c>
      <c r="D147" s="1" t="s">
        <v>10</v>
      </c>
      <c r="E147" s="1" t="s">
        <v>8</v>
      </c>
      <c r="F147" s="1" t="s">
        <v>11</v>
      </c>
      <c r="G147" s="1" t="s">
        <v>3</v>
      </c>
      <c r="I147" s="1">
        <f t="shared" si="4"/>
        <v>0</v>
      </c>
      <c r="J147" s="1">
        <f t="shared" si="5"/>
        <v>0</v>
      </c>
      <c r="K147" s="1">
        <v>1</v>
      </c>
      <c r="L147" s="2"/>
    </row>
    <row r="148" spans="1:13" s="1" customFormat="1" x14ac:dyDescent="0.2">
      <c r="A148" s="1" t="s">
        <v>1149</v>
      </c>
      <c r="B148" s="1" t="s">
        <v>1150</v>
      </c>
      <c r="C148" s="1">
        <v>60</v>
      </c>
      <c r="D148" s="1" t="s">
        <v>10</v>
      </c>
      <c r="E148" s="1" t="s">
        <v>8</v>
      </c>
      <c r="F148" s="1" t="s">
        <v>620</v>
      </c>
      <c r="G148" s="1" t="s">
        <v>3</v>
      </c>
      <c r="H148" s="1" t="s">
        <v>1151</v>
      </c>
      <c r="I148" s="1">
        <f t="shared" si="4"/>
        <v>0</v>
      </c>
      <c r="J148" s="1">
        <f t="shared" si="5"/>
        <v>0</v>
      </c>
      <c r="K148" s="1">
        <v>1</v>
      </c>
      <c r="L148" s="2"/>
    </row>
    <row r="149" spans="1:13" s="1" customFormat="1" x14ac:dyDescent="0.2">
      <c r="A149" s="1" t="s">
        <v>1152</v>
      </c>
      <c r="B149" s="1" t="s">
        <v>1153</v>
      </c>
      <c r="C149" s="1">
        <v>62</v>
      </c>
      <c r="D149" s="1" t="s">
        <v>10</v>
      </c>
      <c r="E149" s="1" t="s">
        <v>8</v>
      </c>
      <c r="F149" s="1" t="s">
        <v>11</v>
      </c>
      <c r="G149" s="1" t="s">
        <v>3</v>
      </c>
      <c r="I149" s="1">
        <f t="shared" si="4"/>
        <v>0</v>
      </c>
      <c r="J149" s="1">
        <f t="shared" si="5"/>
        <v>0</v>
      </c>
      <c r="K149" s="1">
        <v>1</v>
      </c>
      <c r="L149" s="2"/>
    </row>
    <row r="150" spans="1:13" s="1" customFormat="1" x14ac:dyDescent="0.2">
      <c r="A150" s="1" t="s">
        <v>1155</v>
      </c>
      <c r="B150" s="1" t="s">
        <v>1156</v>
      </c>
      <c r="C150" s="1">
        <v>70</v>
      </c>
      <c r="D150" s="1" t="s">
        <v>10</v>
      </c>
      <c r="E150" s="1" t="s">
        <v>8</v>
      </c>
      <c r="F150" s="1" t="s">
        <v>11</v>
      </c>
      <c r="G150" s="1" t="s">
        <v>3</v>
      </c>
      <c r="I150" s="1">
        <f t="shared" si="4"/>
        <v>0</v>
      </c>
      <c r="J150" s="1">
        <f t="shared" si="5"/>
        <v>0</v>
      </c>
      <c r="K150" s="1">
        <v>1</v>
      </c>
      <c r="L150" s="2"/>
    </row>
    <row r="151" spans="1:13" s="1" customFormat="1" x14ac:dyDescent="0.2">
      <c r="A151" s="1" t="s">
        <v>1159</v>
      </c>
      <c r="B151" s="1" t="s">
        <v>1160</v>
      </c>
      <c r="C151" s="1">
        <v>75</v>
      </c>
      <c r="D151" s="1" t="s">
        <v>10</v>
      </c>
      <c r="E151" s="1" t="s">
        <v>8</v>
      </c>
      <c r="F151" s="1" t="s">
        <v>11</v>
      </c>
      <c r="G151" s="1" t="s">
        <v>3</v>
      </c>
      <c r="I151" s="1">
        <f t="shared" si="4"/>
        <v>0</v>
      </c>
      <c r="J151" s="1">
        <f t="shared" si="5"/>
        <v>0</v>
      </c>
      <c r="K151" s="1">
        <v>1</v>
      </c>
      <c r="L151" s="2"/>
    </row>
    <row r="152" spans="1:13" s="1" customFormat="1" x14ac:dyDescent="0.2">
      <c r="A152" s="1" t="s">
        <v>1166</v>
      </c>
      <c r="B152" s="1" t="s">
        <v>1167</v>
      </c>
      <c r="C152" s="1">
        <v>72</v>
      </c>
      <c r="D152" s="1" t="s">
        <v>5</v>
      </c>
      <c r="E152" s="1" t="s">
        <v>8</v>
      </c>
      <c r="F152" s="1" t="s">
        <v>11</v>
      </c>
      <c r="G152" s="1" t="s">
        <v>3</v>
      </c>
      <c r="I152" s="1">
        <f t="shared" si="4"/>
        <v>0</v>
      </c>
      <c r="J152" s="1">
        <f t="shared" si="5"/>
        <v>0</v>
      </c>
      <c r="K152" s="1">
        <v>1</v>
      </c>
      <c r="L152" s="2"/>
    </row>
    <row r="153" spans="1:13" s="1" customFormat="1" x14ac:dyDescent="0.2">
      <c r="A153" s="1" t="s">
        <v>1170</v>
      </c>
      <c r="B153" s="1" t="s">
        <v>1171</v>
      </c>
      <c r="C153" s="1">
        <v>60</v>
      </c>
      <c r="D153" s="1" t="s">
        <v>10</v>
      </c>
      <c r="E153" s="1" t="s">
        <v>8</v>
      </c>
      <c r="F153" s="1" t="s">
        <v>11</v>
      </c>
      <c r="G153" s="1" t="s">
        <v>3</v>
      </c>
      <c r="I153" s="1">
        <f t="shared" si="4"/>
        <v>0</v>
      </c>
      <c r="J153" s="1">
        <f t="shared" si="5"/>
        <v>0</v>
      </c>
      <c r="K153" s="1">
        <v>1</v>
      </c>
      <c r="L153" s="2"/>
      <c r="M153" s="2"/>
    </row>
    <row r="154" spans="1:13" s="1" customFormat="1" x14ac:dyDescent="0.2">
      <c r="A154" s="1" t="s">
        <v>1180</v>
      </c>
      <c r="B154" s="1" t="s">
        <v>1181</v>
      </c>
      <c r="C154" s="1">
        <v>70</v>
      </c>
      <c r="D154" s="1" t="s">
        <v>5</v>
      </c>
      <c r="E154" s="1" t="s">
        <v>8</v>
      </c>
      <c r="F154" s="1" t="s">
        <v>11</v>
      </c>
      <c r="G154" s="1" t="s">
        <v>3</v>
      </c>
      <c r="I154" s="1">
        <f t="shared" si="4"/>
        <v>0</v>
      </c>
      <c r="J154" s="1">
        <f t="shared" si="5"/>
        <v>0</v>
      </c>
      <c r="K154" s="1">
        <v>1</v>
      </c>
      <c r="L154" s="2"/>
    </row>
    <row r="155" spans="1:13" s="1" customFormat="1" x14ac:dyDescent="0.2">
      <c r="A155" s="1" t="s">
        <v>1182</v>
      </c>
      <c r="B155" s="1" t="s">
        <v>1183</v>
      </c>
      <c r="C155" s="1">
        <v>70</v>
      </c>
      <c r="D155" s="1" t="s">
        <v>10</v>
      </c>
      <c r="E155" s="1" t="s">
        <v>8</v>
      </c>
      <c r="F155" s="1" t="s">
        <v>11</v>
      </c>
      <c r="G155" s="1" t="s">
        <v>3</v>
      </c>
      <c r="I155" s="1">
        <f t="shared" si="4"/>
        <v>0</v>
      </c>
      <c r="J155" s="1">
        <f t="shared" si="5"/>
        <v>0</v>
      </c>
      <c r="K155" s="1">
        <v>1</v>
      </c>
      <c r="L155" s="2"/>
    </row>
    <row r="156" spans="1:13" s="1" customFormat="1" x14ac:dyDescent="0.2">
      <c r="A156" s="1" t="s">
        <v>1184</v>
      </c>
      <c r="B156" s="1" t="s">
        <v>1185</v>
      </c>
      <c r="C156" s="1">
        <v>71</v>
      </c>
      <c r="D156" s="1" t="s">
        <v>10</v>
      </c>
      <c r="E156" s="1" t="s">
        <v>8</v>
      </c>
      <c r="F156" s="1" t="s">
        <v>11</v>
      </c>
      <c r="G156" s="1" t="s">
        <v>3</v>
      </c>
      <c r="I156" s="1">
        <f t="shared" si="4"/>
        <v>0</v>
      </c>
      <c r="J156" s="1">
        <f t="shared" si="5"/>
        <v>0</v>
      </c>
      <c r="K156" s="1">
        <v>1</v>
      </c>
      <c r="L156" s="2"/>
    </row>
    <row r="157" spans="1:13" s="1" customFormat="1" x14ac:dyDescent="0.2">
      <c r="A157" s="1" t="s">
        <v>1193</v>
      </c>
      <c r="B157" s="1" t="s">
        <v>1194</v>
      </c>
      <c r="C157" s="1">
        <v>64</v>
      </c>
      <c r="D157" s="1" t="s">
        <v>10</v>
      </c>
      <c r="E157" s="1" t="s">
        <v>3</v>
      </c>
      <c r="F157" s="1" t="s">
        <v>44</v>
      </c>
      <c r="G157" s="1" t="s">
        <v>3</v>
      </c>
      <c r="I157" s="1">
        <f t="shared" si="4"/>
        <v>0</v>
      </c>
      <c r="J157" s="1">
        <f t="shared" si="5"/>
        <v>0</v>
      </c>
      <c r="K157" s="1">
        <v>1</v>
      </c>
      <c r="L157" s="2"/>
      <c r="M157" s="2"/>
    </row>
    <row r="158" spans="1:13" s="1" customFormat="1" x14ac:dyDescent="0.2">
      <c r="A158" s="1" t="s">
        <v>1195</v>
      </c>
      <c r="B158" s="1" t="s">
        <v>1196</v>
      </c>
      <c r="C158" s="1">
        <v>67</v>
      </c>
      <c r="D158" s="1" t="s">
        <v>5</v>
      </c>
      <c r="E158" s="1" t="s">
        <v>8</v>
      </c>
      <c r="F158" s="1" t="s">
        <v>11</v>
      </c>
      <c r="G158" s="1" t="s">
        <v>3</v>
      </c>
      <c r="H158" s="2"/>
      <c r="I158" s="1">
        <f t="shared" si="4"/>
        <v>0</v>
      </c>
      <c r="J158" s="1">
        <f t="shared" si="5"/>
        <v>0</v>
      </c>
      <c r="K158" s="1">
        <v>1</v>
      </c>
      <c r="L158" s="2"/>
    </row>
    <row r="159" spans="1:13" s="1" customFormat="1" x14ac:dyDescent="0.2">
      <c r="A159" s="1" t="s">
        <v>1200</v>
      </c>
      <c r="B159" s="1" t="s">
        <v>1201</v>
      </c>
      <c r="C159" s="1">
        <v>69</v>
      </c>
      <c r="D159" s="1" t="s">
        <v>10</v>
      </c>
      <c r="E159" s="1" t="s">
        <v>8</v>
      </c>
      <c r="F159" s="1" t="s">
        <v>11</v>
      </c>
      <c r="G159" s="1" t="s">
        <v>3</v>
      </c>
      <c r="I159" s="1">
        <f t="shared" si="4"/>
        <v>0</v>
      </c>
      <c r="J159" s="1">
        <f t="shared" si="5"/>
        <v>0</v>
      </c>
      <c r="K159" s="1">
        <v>1</v>
      </c>
      <c r="L159" s="2"/>
    </row>
    <row r="160" spans="1:13" s="1" customFormat="1" x14ac:dyDescent="0.2">
      <c r="A160" s="1" t="s">
        <v>1206</v>
      </c>
      <c r="B160" s="1" t="s">
        <v>1207</v>
      </c>
      <c r="C160" s="1">
        <v>60</v>
      </c>
      <c r="D160" s="1" t="s">
        <v>10</v>
      </c>
      <c r="E160" s="1" t="s">
        <v>620</v>
      </c>
      <c r="F160" s="1" t="s">
        <v>11</v>
      </c>
      <c r="G160" s="1" t="s">
        <v>3</v>
      </c>
      <c r="I160" s="1">
        <f t="shared" si="4"/>
        <v>0</v>
      </c>
      <c r="J160" s="1">
        <f t="shared" si="5"/>
        <v>0</v>
      </c>
      <c r="K160" s="1">
        <v>1</v>
      </c>
      <c r="L160" s="2"/>
    </row>
    <row r="161" spans="1:13" s="1" customFormat="1" x14ac:dyDescent="0.2">
      <c r="A161" s="1" t="s">
        <v>1215</v>
      </c>
      <c r="B161" s="1" t="s">
        <v>1216</v>
      </c>
      <c r="C161" s="1">
        <v>65</v>
      </c>
      <c r="D161" s="1" t="s">
        <v>5</v>
      </c>
      <c r="E161" s="1" t="s">
        <v>8</v>
      </c>
      <c r="F161" s="1" t="s">
        <v>11</v>
      </c>
      <c r="G161" s="1" t="s">
        <v>3</v>
      </c>
      <c r="I161" s="1">
        <f t="shared" si="4"/>
        <v>0</v>
      </c>
      <c r="J161" s="1">
        <f t="shared" si="5"/>
        <v>0</v>
      </c>
      <c r="K161" s="1">
        <v>1</v>
      </c>
      <c r="L161" s="2"/>
    </row>
    <row r="162" spans="1:13" s="1" customFormat="1" x14ac:dyDescent="0.2">
      <c r="A162" s="1" t="s">
        <v>1217</v>
      </c>
      <c r="B162" s="1" t="s">
        <v>1218</v>
      </c>
      <c r="C162" s="1">
        <v>67</v>
      </c>
      <c r="D162" s="1" t="s">
        <v>10</v>
      </c>
      <c r="E162" s="1" t="s">
        <v>8</v>
      </c>
      <c r="F162" s="1" t="s">
        <v>11</v>
      </c>
      <c r="G162" s="1" t="s">
        <v>3</v>
      </c>
      <c r="H162" s="1" t="s">
        <v>1219</v>
      </c>
      <c r="I162" s="1">
        <f t="shared" si="4"/>
        <v>0</v>
      </c>
      <c r="J162" s="1">
        <f t="shared" si="5"/>
        <v>0</v>
      </c>
      <c r="K162" s="1">
        <v>1</v>
      </c>
      <c r="L162" s="2"/>
    </row>
    <row r="163" spans="1:13" s="1" customFormat="1" x14ac:dyDescent="0.2">
      <c r="A163" s="1" t="s">
        <v>1220</v>
      </c>
      <c r="B163" s="1" t="s">
        <v>1221</v>
      </c>
      <c r="C163" s="1">
        <v>81</v>
      </c>
      <c r="D163" s="1" t="s">
        <v>10</v>
      </c>
      <c r="E163" s="1" t="s">
        <v>8</v>
      </c>
      <c r="F163" s="1" t="s">
        <v>11</v>
      </c>
      <c r="G163" s="1" t="s">
        <v>3</v>
      </c>
      <c r="I163" s="1">
        <f t="shared" si="4"/>
        <v>0</v>
      </c>
      <c r="J163" s="1">
        <f t="shared" si="5"/>
        <v>0</v>
      </c>
      <c r="K163" s="1">
        <v>1</v>
      </c>
      <c r="L163" s="2"/>
    </row>
    <row r="164" spans="1:13" s="1" customFormat="1" x14ac:dyDescent="0.2">
      <c r="A164" s="1" t="s">
        <v>1228</v>
      </c>
      <c r="B164" s="1" t="s">
        <v>1229</v>
      </c>
      <c r="C164" s="1">
        <v>64</v>
      </c>
      <c r="D164" s="1" t="s">
        <v>10</v>
      </c>
      <c r="E164" s="1" t="s">
        <v>620</v>
      </c>
      <c r="F164" s="1" t="s">
        <v>11</v>
      </c>
      <c r="G164" s="1" t="s">
        <v>3</v>
      </c>
      <c r="I164" s="1">
        <f t="shared" si="4"/>
        <v>0</v>
      </c>
      <c r="J164" s="1">
        <f t="shared" si="5"/>
        <v>0</v>
      </c>
      <c r="K164" s="1">
        <v>1</v>
      </c>
      <c r="L164" s="2"/>
      <c r="M164" s="2"/>
    </row>
    <row r="165" spans="1:13" s="1" customFormat="1" x14ac:dyDescent="0.2">
      <c r="A165" s="1" t="s">
        <v>1235</v>
      </c>
      <c r="B165" s="1" t="s">
        <v>1236</v>
      </c>
      <c r="C165" s="1">
        <v>78</v>
      </c>
      <c r="D165" s="1" t="s">
        <v>10</v>
      </c>
      <c r="E165" s="1" t="s">
        <v>620</v>
      </c>
      <c r="F165" s="1" t="s">
        <v>11</v>
      </c>
      <c r="G165" s="1" t="s">
        <v>3</v>
      </c>
      <c r="I165" s="1">
        <f t="shared" si="4"/>
        <v>0</v>
      </c>
      <c r="J165" s="1">
        <f t="shared" si="5"/>
        <v>0</v>
      </c>
      <c r="K165" s="1">
        <v>1</v>
      </c>
      <c r="L165" s="2"/>
      <c r="M165" s="2"/>
    </row>
    <row r="166" spans="1:13" s="1" customFormat="1" x14ac:dyDescent="0.2">
      <c r="A166" s="1" t="s">
        <v>1242</v>
      </c>
      <c r="B166" s="1" t="s">
        <v>1243</v>
      </c>
      <c r="C166" s="1">
        <v>62</v>
      </c>
      <c r="D166" s="1" t="s">
        <v>5</v>
      </c>
      <c r="E166" s="1" t="s">
        <v>8</v>
      </c>
      <c r="F166" s="1" t="s">
        <v>11</v>
      </c>
      <c r="G166" s="1" t="s">
        <v>3</v>
      </c>
      <c r="I166" s="1">
        <f t="shared" si="4"/>
        <v>0</v>
      </c>
      <c r="J166" s="1">
        <f t="shared" si="5"/>
        <v>0</v>
      </c>
      <c r="K166" s="1">
        <v>1</v>
      </c>
      <c r="L166" s="2"/>
    </row>
    <row r="167" spans="1:13" s="1" customFormat="1" x14ac:dyDescent="0.2">
      <c r="A167" s="1" t="s">
        <v>1245</v>
      </c>
      <c r="B167" s="1" t="s">
        <v>1246</v>
      </c>
      <c r="C167" s="1">
        <v>64</v>
      </c>
      <c r="D167" s="1" t="s">
        <v>10</v>
      </c>
      <c r="E167" s="1" t="s">
        <v>620</v>
      </c>
      <c r="F167" s="1" t="s">
        <v>26</v>
      </c>
      <c r="G167" s="1" t="s">
        <v>3</v>
      </c>
      <c r="I167" s="1">
        <f t="shared" si="4"/>
        <v>0</v>
      </c>
      <c r="J167" s="1">
        <f t="shared" si="5"/>
        <v>0</v>
      </c>
      <c r="K167" s="1">
        <v>1</v>
      </c>
      <c r="L167" s="2"/>
    </row>
    <row r="168" spans="1:13" s="1" customFormat="1" x14ac:dyDescent="0.2">
      <c r="A168" s="1" t="s">
        <v>1250</v>
      </c>
      <c r="B168" s="1" t="s">
        <v>1251</v>
      </c>
      <c r="C168" s="1">
        <v>70</v>
      </c>
      <c r="D168" s="1" t="s">
        <v>5</v>
      </c>
      <c r="E168" s="1" t="s">
        <v>8</v>
      </c>
      <c r="F168" s="1" t="s">
        <v>11</v>
      </c>
      <c r="G168" s="1" t="s">
        <v>3</v>
      </c>
      <c r="I168" s="1">
        <f t="shared" si="4"/>
        <v>0</v>
      </c>
      <c r="J168" s="1">
        <f t="shared" si="5"/>
        <v>0</v>
      </c>
      <c r="K168" s="1">
        <v>1</v>
      </c>
      <c r="L168" s="2"/>
      <c r="M168" s="2"/>
    </row>
    <row r="169" spans="1:13" s="1" customFormat="1" x14ac:dyDescent="0.2">
      <c r="A169" s="1" t="s">
        <v>1252</v>
      </c>
      <c r="B169" s="1" t="s">
        <v>1253</v>
      </c>
      <c r="C169" s="1">
        <v>70</v>
      </c>
      <c r="D169" s="1" t="s">
        <v>10</v>
      </c>
      <c r="E169" s="1" t="s">
        <v>8</v>
      </c>
      <c r="F169" s="1" t="s">
        <v>11</v>
      </c>
      <c r="G169" s="1" t="s">
        <v>3</v>
      </c>
      <c r="I169" s="1">
        <f t="shared" si="4"/>
        <v>0</v>
      </c>
      <c r="J169" s="1">
        <f t="shared" si="5"/>
        <v>0</v>
      </c>
      <c r="K169" s="1">
        <v>1</v>
      </c>
      <c r="L169" s="2"/>
      <c r="M169" s="2"/>
    </row>
    <row r="170" spans="1:13" s="1" customFormat="1" x14ac:dyDescent="0.2">
      <c r="A170" s="1" t="s">
        <v>1255</v>
      </c>
      <c r="B170" s="1" t="s">
        <v>1256</v>
      </c>
      <c r="C170" s="1">
        <v>74</v>
      </c>
      <c r="D170" s="1" t="s">
        <v>10</v>
      </c>
      <c r="E170" s="1" t="s">
        <v>8</v>
      </c>
      <c r="F170" s="1" t="s">
        <v>11</v>
      </c>
      <c r="G170" s="1" t="s">
        <v>3</v>
      </c>
      <c r="I170" s="1">
        <f t="shared" si="4"/>
        <v>0</v>
      </c>
      <c r="J170" s="1">
        <f t="shared" si="5"/>
        <v>0</v>
      </c>
      <c r="K170" s="1">
        <v>1</v>
      </c>
      <c r="L170" s="2"/>
    </row>
    <row r="171" spans="1:13" s="1" customFormat="1" x14ac:dyDescent="0.2">
      <c r="A171" s="1" t="s">
        <v>1281</v>
      </c>
      <c r="B171" s="1" t="s">
        <v>1282</v>
      </c>
      <c r="C171" s="1">
        <v>69</v>
      </c>
      <c r="D171" s="1" t="s">
        <v>10</v>
      </c>
      <c r="E171" s="1" t="s">
        <v>8</v>
      </c>
      <c r="F171" s="1" t="s">
        <v>11</v>
      </c>
      <c r="G171" s="1" t="s">
        <v>3</v>
      </c>
      <c r="I171" s="1">
        <f t="shared" si="4"/>
        <v>0</v>
      </c>
      <c r="J171" s="1">
        <f t="shared" si="5"/>
        <v>0</v>
      </c>
      <c r="K171" s="1">
        <v>1</v>
      </c>
      <c r="L171" s="2"/>
      <c r="M171" s="2"/>
    </row>
    <row r="172" spans="1:13" s="1" customFormat="1" x14ac:dyDescent="0.2">
      <c r="A172" s="1" t="s">
        <v>1284</v>
      </c>
      <c r="B172" s="1" t="s">
        <v>1285</v>
      </c>
      <c r="C172" s="1">
        <v>82</v>
      </c>
      <c r="D172" s="1" t="s">
        <v>10</v>
      </c>
      <c r="E172" s="1" t="s">
        <v>8</v>
      </c>
      <c r="F172" s="1" t="s">
        <v>11</v>
      </c>
      <c r="G172" s="1" t="s">
        <v>3</v>
      </c>
      <c r="I172" s="1">
        <f t="shared" si="4"/>
        <v>0</v>
      </c>
      <c r="J172" s="1">
        <f t="shared" si="5"/>
        <v>0</v>
      </c>
      <c r="K172" s="1">
        <v>1</v>
      </c>
      <c r="L172" s="2"/>
    </row>
    <row r="173" spans="1:13" s="1" customFormat="1" x14ac:dyDescent="0.2">
      <c r="A173" s="1" t="s">
        <v>1286</v>
      </c>
      <c r="B173" s="1" t="s">
        <v>1287</v>
      </c>
      <c r="C173" s="1">
        <v>84</v>
      </c>
      <c r="D173" s="1" t="s">
        <v>5</v>
      </c>
      <c r="E173" s="1" t="s">
        <v>8</v>
      </c>
      <c r="F173" s="1" t="s">
        <v>11</v>
      </c>
      <c r="G173" s="1" t="s">
        <v>3</v>
      </c>
      <c r="I173" s="1">
        <f t="shared" si="4"/>
        <v>0</v>
      </c>
      <c r="J173" s="1">
        <f t="shared" si="5"/>
        <v>0</v>
      </c>
      <c r="K173" s="1">
        <v>1</v>
      </c>
      <c r="L173" s="2"/>
    </row>
    <row r="174" spans="1:13" s="1" customFormat="1" x14ac:dyDescent="0.2">
      <c r="A174" s="1" t="s">
        <v>1290</v>
      </c>
      <c r="B174" s="1" t="s">
        <v>1291</v>
      </c>
      <c r="C174" s="1">
        <v>73</v>
      </c>
      <c r="D174" s="1" t="s">
        <v>5</v>
      </c>
      <c r="E174" s="1" t="s">
        <v>8</v>
      </c>
      <c r="F174" s="1" t="s">
        <v>11</v>
      </c>
      <c r="G174" s="1" t="s">
        <v>3</v>
      </c>
      <c r="I174" s="1">
        <f t="shared" si="4"/>
        <v>0</v>
      </c>
      <c r="J174" s="1">
        <f t="shared" si="5"/>
        <v>0</v>
      </c>
      <c r="K174" s="1">
        <v>1</v>
      </c>
      <c r="L174" s="2"/>
    </row>
    <row r="175" spans="1:13" s="1" customFormat="1" x14ac:dyDescent="0.2">
      <c r="A175" s="1" t="s">
        <v>1298</v>
      </c>
      <c r="B175" s="1" t="s">
        <v>1299</v>
      </c>
      <c r="C175" s="1">
        <v>67</v>
      </c>
      <c r="D175" s="1" t="s">
        <v>5</v>
      </c>
      <c r="E175" s="1" t="s">
        <v>8</v>
      </c>
      <c r="F175" s="1" t="s">
        <v>44</v>
      </c>
      <c r="G175" s="1" t="s">
        <v>3</v>
      </c>
      <c r="I175" s="1">
        <f t="shared" si="4"/>
        <v>0</v>
      </c>
      <c r="J175" s="1">
        <f t="shared" si="5"/>
        <v>0</v>
      </c>
      <c r="K175" s="1">
        <v>1</v>
      </c>
      <c r="L175" s="2"/>
    </row>
    <row r="176" spans="1:13" s="1" customFormat="1" x14ac:dyDescent="0.2">
      <c r="A176" s="1" t="s">
        <v>1301</v>
      </c>
      <c r="B176" s="1" t="s">
        <v>1302</v>
      </c>
      <c r="C176" s="1">
        <v>68</v>
      </c>
      <c r="D176" s="1" t="s">
        <v>10</v>
      </c>
      <c r="E176" s="1" t="s">
        <v>8</v>
      </c>
      <c r="F176" s="1" t="s">
        <v>11</v>
      </c>
      <c r="G176" s="1" t="s">
        <v>3</v>
      </c>
      <c r="I176" s="1">
        <f t="shared" si="4"/>
        <v>0</v>
      </c>
      <c r="J176" s="1">
        <f t="shared" si="5"/>
        <v>0</v>
      </c>
      <c r="K176" s="1">
        <v>1</v>
      </c>
      <c r="L176" s="2"/>
    </row>
    <row r="177" spans="1:13" s="1" customFormat="1" x14ac:dyDescent="0.2">
      <c r="A177" s="1" t="s">
        <v>1306</v>
      </c>
      <c r="B177" s="1" t="s">
        <v>1307</v>
      </c>
      <c r="C177" s="1">
        <v>63</v>
      </c>
      <c r="D177" s="1" t="s">
        <v>5</v>
      </c>
      <c r="E177" s="1" t="s">
        <v>620</v>
      </c>
      <c r="F177" s="1" t="s">
        <v>11</v>
      </c>
      <c r="G177" s="1" t="s">
        <v>3</v>
      </c>
      <c r="I177" s="1">
        <f t="shared" si="4"/>
        <v>0</v>
      </c>
      <c r="J177" s="1">
        <f t="shared" si="5"/>
        <v>0</v>
      </c>
      <c r="K177" s="1">
        <v>1</v>
      </c>
      <c r="L177" s="2"/>
    </row>
    <row r="178" spans="1:13" s="1" customFormat="1" x14ac:dyDescent="0.2">
      <c r="A178" s="1" t="s">
        <v>1308</v>
      </c>
      <c r="B178" s="1" t="s">
        <v>1309</v>
      </c>
      <c r="C178" s="1">
        <v>63</v>
      </c>
      <c r="D178" s="1" t="s">
        <v>10</v>
      </c>
      <c r="E178" s="1" t="s">
        <v>8</v>
      </c>
      <c r="F178" s="1" t="s">
        <v>11</v>
      </c>
      <c r="G178" s="1" t="s">
        <v>3</v>
      </c>
      <c r="I178" s="1">
        <f t="shared" si="4"/>
        <v>0</v>
      </c>
      <c r="J178" s="1">
        <f t="shared" si="5"/>
        <v>0</v>
      </c>
      <c r="K178" s="1">
        <v>1</v>
      </c>
      <c r="L178" s="2"/>
    </row>
    <row r="179" spans="1:13" s="1" customFormat="1" x14ac:dyDescent="0.2">
      <c r="A179" s="1" t="s">
        <v>1315</v>
      </c>
      <c r="B179" s="1" t="s">
        <v>1316</v>
      </c>
      <c r="C179" s="1">
        <v>62</v>
      </c>
      <c r="D179" s="1" t="s">
        <v>10</v>
      </c>
      <c r="E179" s="1" t="s">
        <v>8</v>
      </c>
      <c r="F179" s="1" t="s">
        <v>11</v>
      </c>
      <c r="G179" s="1" t="s">
        <v>3</v>
      </c>
      <c r="I179" s="1">
        <f t="shared" si="4"/>
        <v>0</v>
      </c>
      <c r="J179" s="1">
        <f t="shared" si="5"/>
        <v>0</v>
      </c>
      <c r="K179" s="1">
        <v>1</v>
      </c>
      <c r="L179" s="2"/>
      <c r="M179" s="2"/>
    </row>
    <row r="180" spans="1:13" s="1" customFormat="1" x14ac:dyDescent="0.2">
      <c r="A180" s="1" t="s">
        <v>1317</v>
      </c>
      <c r="B180" s="1" t="s">
        <v>1318</v>
      </c>
      <c r="C180" s="1">
        <v>60</v>
      </c>
      <c r="D180" s="1" t="s">
        <v>10</v>
      </c>
      <c r="E180" s="1" t="s">
        <v>8</v>
      </c>
      <c r="F180" s="1" t="s">
        <v>11</v>
      </c>
      <c r="G180" s="1" t="s">
        <v>3</v>
      </c>
      <c r="I180" s="1">
        <f t="shared" si="4"/>
        <v>0</v>
      </c>
      <c r="J180" s="1">
        <f t="shared" si="5"/>
        <v>0</v>
      </c>
      <c r="K180" s="1">
        <v>1</v>
      </c>
      <c r="L180" s="2"/>
      <c r="M180" s="2"/>
    </row>
    <row r="181" spans="1:13" s="1" customFormat="1" x14ac:dyDescent="0.2">
      <c r="A181" s="1" t="s">
        <v>1320</v>
      </c>
      <c r="B181" s="1" t="s">
        <v>1321</v>
      </c>
      <c r="C181" s="1">
        <v>66</v>
      </c>
      <c r="D181" s="1" t="s">
        <v>10</v>
      </c>
      <c r="E181" s="1" t="s">
        <v>8</v>
      </c>
      <c r="F181" s="1" t="s">
        <v>11</v>
      </c>
      <c r="G181" s="1" t="s">
        <v>3</v>
      </c>
      <c r="I181" s="1">
        <f t="shared" si="4"/>
        <v>0</v>
      </c>
      <c r="J181" s="1">
        <f t="shared" si="5"/>
        <v>0</v>
      </c>
      <c r="K181" s="1">
        <v>1</v>
      </c>
      <c r="L181" s="2"/>
    </row>
    <row r="182" spans="1:13" s="1" customFormat="1" x14ac:dyDescent="0.2">
      <c r="A182" s="1" t="s">
        <v>1323</v>
      </c>
      <c r="B182" s="1" t="s">
        <v>1324</v>
      </c>
      <c r="C182" s="1">
        <v>78</v>
      </c>
      <c r="D182" s="1" t="s">
        <v>5</v>
      </c>
      <c r="E182" s="1" t="s">
        <v>8</v>
      </c>
      <c r="F182" s="1" t="s">
        <v>11</v>
      </c>
      <c r="G182" s="1" t="s">
        <v>3</v>
      </c>
      <c r="I182" s="1">
        <f t="shared" si="4"/>
        <v>0</v>
      </c>
      <c r="J182" s="1">
        <f t="shared" si="5"/>
        <v>0</v>
      </c>
      <c r="K182" s="1">
        <v>1</v>
      </c>
      <c r="L182" s="2"/>
    </row>
    <row r="183" spans="1:13" s="1" customFormat="1" x14ac:dyDescent="0.2">
      <c r="A183" s="1" t="s">
        <v>1327</v>
      </c>
      <c r="B183" s="1" t="s">
        <v>1328</v>
      </c>
      <c r="C183" s="1">
        <v>70</v>
      </c>
      <c r="D183" s="1" t="s">
        <v>10</v>
      </c>
      <c r="E183" s="1" t="s">
        <v>8</v>
      </c>
      <c r="F183" s="1" t="s">
        <v>44</v>
      </c>
      <c r="G183" s="1" t="s">
        <v>3</v>
      </c>
      <c r="I183" s="1">
        <f t="shared" si="4"/>
        <v>0</v>
      </c>
      <c r="J183" s="1">
        <f t="shared" si="5"/>
        <v>0</v>
      </c>
      <c r="K183" s="1">
        <v>1</v>
      </c>
      <c r="L183" s="2"/>
    </row>
    <row r="184" spans="1:13" s="1" customFormat="1" x14ac:dyDescent="0.2">
      <c r="A184" s="1" t="s">
        <v>1335</v>
      </c>
      <c r="B184" s="1" t="s">
        <v>1336</v>
      </c>
      <c r="C184" s="1">
        <v>67</v>
      </c>
      <c r="D184" s="1" t="s">
        <v>5</v>
      </c>
      <c r="E184" s="1" t="s">
        <v>8</v>
      </c>
      <c r="F184" s="1" t="s">
        <v>11</v>
      </c>
      <c r="G184" s="1" t="s">
        <v>3</v>
      </c>
      <c r="I184" s="1">
        <f t="shared" si="4"/>
        <v>0</v>
      </c>
      <c r="J184" s="1">
        <f t="shared" si="5"/>
        <v>0</v>
      </c>
      <c r="K184" s="1">
        <v>1</v>
      </c>
      <c r="L184" s="2"/>
    </row>
    <row r="185" spans="1:13" s="1" customFormat="1" x14ac:dyDescent="0.2">
      <c r="A185" s="1" t="s">
        <v>1339</v>
      </c>
      <c r="B185" s="1" t="s">
        <v>1340</v>
      </c>
      <c r="C185" s="1">
        <v>77</v>
      </c>
      <c r="D185" s="1" t="s">
        <v>10</v>
      </c>
      <c r="E185" s="1" t="s">
        <v>8</v>
      </c>
      <c r="F185" s="1" t="s">
        <v>11</v>
      </c>
      <c r="G185" s="1" t="s">
        <v>3</v>
      </c>
      <c r="I185" s="1">
        <f t="shared" si="4"/>
        <v>0</v>
      </c>
      <c r="J185" s="1">
        <f t="shared" si="5"/>
        <v>0</v>
      </c>
      <c r="K185" s="1">
        <v>1</v>
      </c>
      <c r="L185" s="2"/>
    </row>
    <row r="186" spans="1:13" s="1" customFormat="1" x14ac:dyDescent="0.2">
      <c r="A186" s="1" t="s">
        <v>1348</v>
      </c>
      <c r="B186" s="1" t="s">
        <v>1349</v>
      </c>
      <c r="C186" s="1">
        <v>61</v>
      </c>
      <c r="D186" s="1" t="s">
        <v>5</v>
      </c>
      <c r="E186" s="1" t="s">
        <v>620</v>
      </c>
      <c r="F186" s="1" t="s">
        <v>11</v>
      </c>
      <c r="G186" s="1" t="s">
        <v>3</v>
      </c>
      <c r="I186" s="1">
        <f t="shared" si="4"/>
        <v>0</v>
      </c>
      <c r="J186" s="1">
        <f t="shared" si="5"/>
        <v>0</v>
      </c>
      <c r="K186" s="1">
        <v>1</v>
      </c>
      <c r="L186" s="2"/>
    </row>
    <row r="187" spans="1:13" s="1" customFormat="1" x14ac:dyDescent="0.2">
      <c r="A187" s="1" t="s">
        <v>1350</v>
      </c>
      <c r="B187" s="1" t="s">
        <v>1351</v>
      </c>
      <c r="C187" s="1">
        <v>65</v>
      </c>
      <c r="D187" s="1" t="s">
        <v>10</v>
      </c>
      <c r="E187" s="1" t="s">
        <v>8</v>
      </c>
      <c r="F187" s="1" t="s">
        <v>11</v>
      </c>
      <c r="G187" s="1" t="s">
        <v>3</v>
      </c>
      <c r="I187" s="1">
        <f t="shared" si="4"/>
        <v>0</v>
      </c>
      <c r="J187" s="1">
        <f t="shared" si="5"/>
        <v>0</v>
      </c>
      <c r="K187" s="1">
        <v>1</v>
      </c>
      <c r="L187" s="2"/>
    </row>
    <row r="188" spans="1:13" s="1" customFormat="1" x14ac:dyDescent="0.2">
      <c r="A188" s="1" t="s">
        <v>1364</v>
      </c>
      <c r="B188" s="1" t="s">
        <v>1365</v>
      </c>
      <c r="C188" s="1">
        <v>69</v>
      </c>
      <c r="D188" s="1" t="s">
        <v>5</v>
      </c>
      <c r="E188" s="1" t="s">
        <v>8</v>
      </c>
      <c r="F188" s="1" t="s">
        <v>11</v>
      </c>
      <c r="G188" s="1" t="s">
        <v>3</v>
      </c>
      <c r="I188" s="1">
        <f t="shared" si="4"/>
        <v>0</v>
      </c>
      <c r="J188" s="1">
        <f t="shared" si="5"/>
        <v>0</v>
      </c>
      <c r="K188" s="1">
        <v>1</v>
      </c>
      <c r="L188" s="2"/>
      <c r="M188" s="2"/>
    </row>
    <row r="189" spans="1:13" s="1" customFormat="1" x14ac:dyDescent="0.2">
      <c r="A189" s="1" t="s">
        <v>1373</v>
      </c>
      <c r="B189" s="1" t="s">
        <v>1374</v>
      </c>
      <c r="C189" s="1">
        <v>66</v>
      </c>
      <c r="D189" s="1" t="s">
        <v>10</v>
      </c>
      <c r="E189" s="1" t="s">
        <v>8</v>
      </c>
      <c r="F189" s="1" t="s">
        <v>11</v>
      </c>
      <c r="G189" s="1" t="s">
        <v>3</v>
      </c>
      <c r="I189" s="1">
        <f t="shared" si="4"/>
        <v>0</v>
      </c>
      <c r="J189" s="1">
        <f t="shared" si="5"/>
        <v>0</v>
      </c>
      <c r="K189" s="1">
        <v>1</v>
      </c>
      <c r="L189" s="2"/>
    </row>
    <row r="190" spans="1:13" s="1" customFormat="1" ht="14.25" customHeight="1" x14ac:dyDescent="0.2">
      <c r="A190" s="1" t="s">
        <v>1376</v>
      </c>
      <c r="B190" s="1" t="s">
        <v>1377</v>
      </c>
      <c r="C190" s="1">
        <v>69</v>
      </c>
      <c r="D190" s="1" t="s">
        <v>10</v>
      </c>
      <c r="E190" s="1" t="s">
        <v>8</v>
      </c>
      <c r="F190" s="1" t="s">
        <v>1226</v>
      </c>
      <c r="G190" s="1" t="s">
        <v>3</v>
      </c>
      <c r="I190" s="1">
        <f t="shared" si="4"/>
        <v>0</v>
      </c>
      <c r="J190" s="1">
        <f t="shared" si="5"/>
        <v>0</v>
      </c>
      <c r="K190" s="1">
        <v>1</v>
      </c>
      <c r="L190" s="2"/>
    </row>
    <row r="191" spans="1:13" s="1" customFormat="1" x14ac:dyDescent="0.2">
      <c r="A191" s="1" t="s">
        <v>1379</v>
      </c>
      <c r="B191" s="1" t="s">
        <v>1380</v>
      </c>
      <c r="C191" s="1">
        <v>74</v>
      </c>
      <c r="D191" s="1" t="s">
        <v>10</v>
      </c>
      <c r="E191" s="1" t="s">
        <v>8</v>
      </c>
      <c r="F191" s="1" t="s">
        <v>26</v>
      </c>
      <c r="G191" s="1" t="s">
        <v>3</v>
      </c>
      <c r="I191" s="1">
        <f t="shared" si="4"/>
        <v>0</v>
      </c>
      <c r="J191" s="1">
        <f t="shared" si="5"/>
        <v>0</v>
      </c>
      <c r="K191" s="1">
        <v>1</v>
      </c>
      <c r="L191" s="2"/>
    </row>
    <row r="192" spans="1:13" s="1" customFormat="1" x14ac:dyDescent="0.2">
      <c r="A192" s="1" t="s">
        <v>1386</v>
      </c>
      <c r="B192" s="1" t="s">
        <v>1387</v>
      </c>
      <c r="C192" s="1">
        <v>62</v>
      </c>
      <c r="D192" s="1" t="s">
        <v>10</v>
      </c>
      <c r="E192" s="1" t="s">
        <v>8</v>
      </c>
      <c r="F192" s="1" t="s">
        <v>11</v>
      </c>
      <c r="G192" s="1" t="s">
        <v>3</v>
      </c>
      <c r="I192" s="1">
        <f t="shared" si="4"/>
        <v>0</v>
      </c>
      <c r="J192" s="1">
        <f t="shared" si="5"/>
        <v>0</v>
      </c>
      <c r="K192" s="1">
        <v>1</v>
      </c>
      <c r="L192" s="2"/>
    </row>
    <row r="193" spans="1:13" s="1" customFormat="1" x14ac:dyDescent="0.2">
      <c r="A193" s="1" t="s">
        <v>1388</v>
      </c>
      <c r="B193" s="1" t="s">
        <v>1389</v>
      </c>
      <c r="C193" s="1">
        <v>62</v>
      </c>
      <c r="D193" s="1" t="s">
        <v>10</v>
      </c>
      <c r="E193" s="1" t="s">
        <v>8</v>
      </c>
      <c r="F193" s="1" t="s">
        <v>11</v>
      </c>
      <c r="G193" s="1" t="s">
        <v>3</v>
      </c>
      <c r="I193" s="1">
        <f t="shared" si="4"/>
        <v>0</v>
      </c>
      <c r="J193" s="1">
        <f t="shared" si="5"/>
        <v>0</v>
      </c>
      <c r="K193" s="1">
        <v>1</v>
      </c>
      <c r="L193" s="2"/>
    </row>
    <row r="194" spans="1:13" s="1" customFormat="1" x14ac:dyDescent="0.2">
      <c r="A194" s="1" t="s">
        <v>1392</v>
      </c>
      <c r="B194" s="1" t="s">
        <v>1393</v>
      </c>
      <c r="C194" s="1">
        <v>68</v>
      </c>
      <c r="D194" s="1" t="s">
        <v>10</v>
      </c>
      <c r="E194" s="1" t="s">
        <v>8</v>
      </c>
      <c r="F194" s="1" t="s">
        <v>11</v>
      </c>
      <c r="G194" s="1" t="s">
        <v>3</v>
      </c>
      <c r="I194" s="1">
        <f t="shared" ref="I194:I257" si="6">COUNTIF(H194,"Ineligible.")+COUNTIF(H194,"Patient approached by conflicting study.")</f>
        <v>0</v>
      </c>
      <c r="J194" s="1">
        <f t="shared" ref="J194:J257" si="7">COUNTIF(H194,"Patient declined study participation")+COUNTIF(H194,"Patient declined study discussion")</f>
        <v>0</v>
      </c>
      <c r="K194" s="1">
        <v>1</v>
      </c>
      <c r="L194" s="2"/>
      <c r="M194" s="2"/>
    </row>
    <row r="195" spans="1:13" s="1" customFormat="1" x14ac:dyDescent="0.2">
      <c r="A195" s="1" t="s">
        <v>1396</v>
      </c>
      <c r="B195" s="1" t="s">
        <v>1397</v>
      </c>
      <c r="C195" s="1">
        <v>73</v>
      </c>
      <c r="D195" s="1" t="s">
        <v>5</v>
      </c>
      <c r="E195" s="1" t="s">
        <v>8</v>
      </c>
      <c r="F195" s="1" t="s">
        <v>11</v>
      </c>
      <c r="G195" s="1" t="s">
        <v>3</v>
      </c>
      <c r="I195" s="1">
        <f t="shared" si="6"/>
        <v>0</v>
      </c>
      <c r="J195" s="1">
        <f t="shared" si="7"/>
        <v>0</v>
      </c>
      <c r="K195" s="1">
        <v>1</v>
      </c>
      <c r="L195" s="2"/>
    </row>
    <row r="196" spans="1:13" s="1" customFormat="1" x14ac:dyDescent="0.2">
      <c r="A196" s="1" t="s">
        <v>1398</v>
      </c>
      <c r="B196" s="1" t="s">
        <v>1399</v>
      </c>
      <c r="C196" s="1">
        <v>76</v>
      </c>
      <c r="D196" s="1" t="s">
        <v>10</v>
      </c>
      <c r="E196" s="1" t="s">
        <v>8</v>
      </c>
      <c r="F196" s="1" t="s">
        <v>11</v>
      </c>
      <c r="G196" s="1" t="s">
        <v>3</v>
      </c>
      <c r="I196" s="1">
        <f t="shared" si="6"/>
        <v>0</v>
      </c>
      <c r="J196" s="1">
        <f t="shared" si="7"/>
        <v>0</v>
      </c>
      <c r="K196" s="1">
        <v>1</v>
      </c>
      <c r="L196" s="2"/>
    </row>
    <row r="197" spans="1:13" s="1" customFormat="1" x14ac:dyDescent="0.2">
      <c r="A197" s="1" t="s">
        <v>1402</v>
      </c>
      <c r="B197" s="1" t="s">
        <v>1403</v>
      </c>
      <c r="C197" s="1">
        <v>69</v>
      </c>
      <c r="D197" s="1" t="s">
        <v>10</v>
      </c>
      <c r="E197" s="1" t="s">
        <v>8</v>
      </c>
      <c r="F197" s="1" t="s">
        <v>11</v>
      </c>
      <c r="G197" s="1" t="s">
        <v>3</v>
      </c>
      <c r="I197" s="1">
        <f t="shared" si="6"/>
        <v>0</v>
      </c>
      <c r="J197" s="1">
        <f t="shared" si="7"/>
        <v>0</v>
      </c>
      <c r="K197" s="1">
        <v>1</v>
      </c>
      <c r="L197" s="2"/>
    </row>
    <row r="198" spans="1:13" s="1" customFormat="1" x14ac:dyDescent="0.2">
      <c r="A198" s="1" t="s">
        <v>1409</v>
      </c>
      <c r="B198" s="1" t="s">
        <v>1410</v>
      </c>
      <c r="C198" s="1">
        <v>69</v>
      </c>
      <c r="D198" s="1" t="s">
        <v>10</v>
      </c>
      <c r="E198" s="1" t="s">
        <v>8</v>
      </c>
      <c r="F198" s="1" t="s">
        <v>11</v>
      </c>
      <c r="G198" s="1" t="s">
        <v>3</v>
      </c>
      <c r="I198" s="1">
        <f t="shared" si="6"/>
        <v>0</v>
      </c>
      <c r="J198" s="1">
        <f t="shared" si="7"/>
        <v>0</v>
      </c>
      <c r="K198" s="1">
        <v>1</v>
      </c>
      <c r="L198" s="2"/>
    </row>
    <row r="199" spans="1:13" s="1" customFormat="1" x14ac:dyDescent="0.2">
      <c r="A199" s="1" t="s">
        <v>1419</v>
      </c>
      <c r="B199" s="1" t="s">
        <v>1420</v>
      </c>
      <c r="C199" s="1">
        <v>67</v>
      </c>
      <c r="D199" s="1" t="s">
        <v>10</v>
      </c>
      <c r="E199" s="1" t="s">
        <v>620</v>
      </c>
      <c r="F199" s="1" t="s">
        <v>1226</v>
      </c>
      <c r="G199" s="1" t="s">
        <v>3</v>
      </c>
      <c r="I199" s="1">
        <f t="shared" si="6"/>
        <v>0</v>
      </c>
      <c r="J199" s="1">
        <f t="shared" si="7"/>
        <v>0</v>
      </c>
      <c r="K199" s="1">
        <v>1</v>
      </c>
      <c r="L199" s="2"/>
    </row>
    <row r="200" spans="1:13" s="1" customFormat="1" x14ac:dyDescent="0.2">
      <c r="A200" s="1" t="s">
        <v>1421</v>
      </c>
      <c r="B200" s="1" t="s">
        <v>1422</v>
      </c>
      <c r="C200" s="1">
        <v>69</v>
      </c>
      <c r="D200" s="1" t="s">
        <v>10</v>
      </c>
      <c r="E200" s="1" t="s">
        <v>8</v>
      </c>
      <c r="F200" s="1" t="s">
        <v>11</v>
      </c>
      <c r="G200" s="1" t="s">
        <v>3</v>
      </c>
      <c r="I200" s="1">
        <f t="shared" si="6"/>
        <v>0</v>
      </c>
      <c r="J200" s="1">
        <f t="shared" si="7"/>
        <v>0</v>
      </c>
      <c r="K200" s="1">
        <v>1</v>
      </c>
      <c r="L200" s="2"/>
    </row>
    <row r="201" spans="1:13" s="1" customFormat="1" x14ac:dyDescent="0.2">
      <c r="A201" s="1" t="s">
        <v>1425</v>
      </c>
      <c r="B201" s="1" t="s">
        <v>1426</v>
      </c>
      <c r="C201" s="1">
        <v>75</v>
      </c>
      <c r="D201" s="1" t="s">
        <v>10</v>
      </c>
      <c r="E201" s="1" t="s">
        <v>8</v>
      </c>
      <c r="F201" s="1" t="s">
        <v>11</v>
      </c>
      <c r="G201" s="1" t="s">
        <v>3</v>
      </c>
      <c r="I201" s="1">
        <f t="shared" si="6"/>
        <v>0</v>
      </c>
      <c r="J201" s="1">
        <f t="shared" si="7"/>
        <v>0</v>
      </c>
      <c r="K201" s="1">
        <v>1</v>
      </c>
      <c r="L201" s="2"/>
    </row>
    <row r="202" spans="1:13" s="1" customFormat="1" x14ac:dyDescent="0.2">
      <c r="A202" s="1" t="s">
        <v>1429</v>
      </c>
      <c r="B202" s="1" t="s">
        <v>1430</v>
      </c>
      <c r="C202" s="1">
        <v>63</v>
      </c>
      <c r="D202" s="1" t="s">
        <v>5</v>
      </c>
      <c r="E202" s="1" t="s">
        <v>620</v>
      </c>
      <c r="F202" s="1" t="s">
        <v>1226</v>
      </c>
      <c r="G202" s="1" t="s">
        <v>3</v>
      </c>
      <c r="I202" s="1">
        <f t="shared" si="6"/>
        <v>0</v>
      </c>
      <c r="J202" s="1">
        <f t="shared" si="7"/>
        <v>0</v>
      </c>
      <c r="K202" s="1">
        <v>1</v>
      </c>
      <c r="L202" s="2"/>
    </row>
    <row r="203" spans="1:13" s="1" customFormat="1" x14ac:dyDescent="0.2">
      <c r="A203" s="1" t="s">
        <v>1436</v>
      </c>
      <c r="B203" s="1" t="s">
        <v>1437</v>
      </c>
      <c r="C203" s="1">
        <v>70</v>
      </c>
      <c r="D203" s="1" t="s">
        <v>5</v>
      </c>
      <c r="E203" s="1" t="s">
        <v>8</v>
      </c>
      <c r="F203" s="1" t="s">
        <v>11</v>
      </c>
      <c r="G203" s="1" t="s">
        <v>3</v>
      </c>
      <c r="I203" s="1">
        <f t="shared" si="6"/>
        <v>0</v>
      </c>
      <c r="J203" s="1">
        <f t="shared" si="7"/>
        <v>0</v>
      </c>
      <c r="K203" s="1">
        <v>1</v>
      </c>
      <c r="L203" s="2"/>
    </row>
    <row r="204" spans="1:13" s="1" customFormat="1" x14ac:dyDescent="0.2">
      <c r="A204" s="1" t="s">
        <v>1443</v>
      </c>
      <c r="B204" s="1" t="s">
        <v>1444</v>
      </c>
      <c r="C204" s="1">
        <v>78</v>
      </c>
      <c r="D204" s="1" t="s">
        <v>10</v>
      </c>
      <c r="E204" s="1" t="s">
        <v>8</v>
      </c>
      <c r="F204" s="1" t="s">
        <v>11</v>
      </c>
      <c r="G204" s="1" t="s">
        <v>3</v>
      </c>
      <c r="I204" s="1">
        <f t="shared" si="6"/>
        <v>0</v>
      </c>
      <c r="J204" s="1">
        <f t="shared" si="7"/>
        <v>0</v>
      </c>
      <c r="K204" s="1">
        <v>1</v>
      </c>
      <c r="L204" s="2"/>
      <c r="M204" s="2"/>
    </row>
    <row r="205" spans="1:13" s="1" customFormat="1" x14ac:dyDescent="0.2">
      <c r="A205" s="1" t="s">
        <v>1452</v>
      </c>
      <c r="B205" s="1" t="s">
        <v>1453</v>
      </c>
      <c r="C205" s="1">
        <v>60</v>
      </c>
      <c r="D205" s="1" t="s">
        <v>10</v>
      </c>
      <c r="E205" s="1" t="s">
        <v>8</v>
      </c>
      <c r="F205" s="1" t="s">
        <v>11</v>
      </c>
      <c r="G205" s="1" t="s">
        <v>3</v>
      </c>
      <c r="I205" s="1">
        <f t="shared" si="6"/>
        <v>0</v>
      </c>
      <c r="J205" s="1">
        <f t="shared" si="7"/>
        <v>0</v>
      </c>
      <c r="K205" s="1">
        <v>1</v>
      </c>
      <c r="L205" s="2"/>
    </row>
    <row r="206" spans="1:13" s="1" customFormat="1" x14ac:dyDescent="0.2">
      <c r="A206" s="1" t="s">
        <v>1457</v>
      </c>
      <c r="B206" s="1" t="s">
        <v>1458</v>
      </c>
      <c r="C206" s="1">
        <v>69</v>
      </c>
      <c r="D206" s="1" t="s">
        <v>10</v>
      </c>
      <c r="E206" s="1" t="s">
        <v>8</v>
      </c>
      <c r="F206" s="1" t="s">
        <v>11</v>
      </c>
      <c r="G206" s="1" t="s">
        <v>3</v>
      </c>
      <c r="I206" s="1">
        <f t="shared" si="6"/>
        <v>0</v>
      </c>
      <c r="J206" s="1">
        <f t="shared" si="7"/>
        <v>0</v>
      </c>
      <c r="K206" s="1">
        <v>1</v>
      </c>
      <c r="L206" s="2"/>
    </row>
    <row r="207" spans="1:13" s="1" customFormat="1" x14ac:dyDescent="0.2">
      <c r="A207" s="1" t="s">
        <v>1460</v>
      </c>
      <c r="B207" s="1" t="s">
        <v>1461</v>
      </c>
      <c r="C207" s="1">
        <v>70</v>
      </c>
      <c r="D207" s="1" t="s">
        <v>10</v>
      </c>
      <c r="E207" s="1" t="s">
        <v>620</v>
      </c>
      <c r="F207" s="1" t="s">
        <v>11</v>
      </c>
      <c r="G207" s="1" t="s">
        <v>3</v>
      </c>
      <c r="I207" s="1">
        <f t="shared" si="6"/>
        <v>0</v>
      </c>
      <c r="J207" s="1">
        <f t="shared" si="7"/>
        <v>0</v>
      </c>
      <c r="K207" s="1">
        <v>1</v>
      </c>
      <c r="L207" s="2"/>
    </row>
    <row r="208" spans="1:13" s="1" customFormat="1" x14ac:dyDescent="0.2">
      <c r="A208" s="1" t="s">
        <v>1469</v>
      </c>
      <c r="B208" s="1" t="s">
        <v>1470</v>
      </c>
      <c r="C208" s="1">
        <v>75</v>
      </c>
      <c r="D208" s="1" t="s">
        <v>5</v>
      </c>
      <c r="E208" s="1" t="s">
        <v>8</v>
      </c>
      <c r="F208" s="1" t="s">
        <v>11</v>
      </c>
      <c r="G208" s="1" t="s">
        <v>8</v>
      </c>
      <c r="I208" s="1">
        <f t="shared" si="6"/>
        <v>0</v>
      </c>
      <c r="J208" s="1">
        <f t="shared" si="7"/>
        <v>0</v>
      </c>
      <c r="K208" s="1">
        <v>1</v>
      </c>
      <c r="L208" s="2"/>
    </row>
    <row r="209" spans="1:13" s="1" customFormat="1" x14ac:dyDescent="0.2">
      <c r="A209" s="1" t="s">
        <v>1479</v>
      </c>
      <c r="B209" s="1" t="s">
        <v>1480</v>
      </c>
      <c r="C209" s="1">
        <v>74</v>
      </c>
      <c r="D209" s="1" t="s">
        <v>5</v>
      </c>
      <c r="E209" s="1" t="s">
        <v>8</v>
      </c>
      <c r="F209" s="1" t="s">
        <v>11</v>
      </c>
      <c r="G209" s="1" t="s">
        <v>3</v>
      </c>
      <c r="I209" s="1">
        <f t="shared" si="6"/>
        <v>0</v>
      </c>
      <c r="J209" s="1">
        <f t="shared" si="7"/>
        <v>0</v>
      </c>
      <c r="K209" s="1">
        <v>1</v>
      </c>
      <c r="L209" s="2"/>
    </row>
    <row r="210" spans="1:13" s="1" customFormat="1" x14ac:dyDescent="0.2">
      <c r="A210" s="1" t="s">
        <v>1481</v>
      </c>
      <c r="B210" s="1" t="s">
        <v>1482</v>
      </c>
      <c r="C210" s="1">
        <v>69</v>
      </c>
      <c r="D210" s="1" t="s">
        <v>5</v>
      </c>
      <c r="E210" s="1" t="s">
        <v>8</v>
      </c>
      <c r="F210" s="1" t="s">
        <v>11</v>
      </c>
      <c r="G210" s="1" t="s">
        <v>3</v>
      </c>
      <c r="I210" s="1">
        <f t="shared" si="6"/>
        <v>0</v>
      </c>
      <c r="J210" s="1">
        <f t="shared" si="7"/>
        <v>0</v>
      </c>
      <c r="K210" s="1">
        <v>1</v>
      </c>
      <c r="L210" s="2"/>
    </row>
    <row r="211" spans="1:13" s="1" customFormat="1" x14ac:dyDescent="0.2">
      <c r="A211" s="1" t="s">
        <v>1495</v>
      </c>
      <c r="B211" s="1" t="s">
        <v>1496</v>
      </c>
      <c r="C211" s="1">
        <v>66</v>
      </c>
      <c r="D211" s="1" t="s">
        <v>10</v>
      </c>
      <c r="E211" s="1" t="s">
        <v>8</v>
      </c>
      <c r="F211" s="1" t="s">
        <v>11</v>
      </c>
      <c r="G211" s="1" t="s">
        <v>3</v>
      </c>
      <c r="I211" s="1">
        <f t="shared" si="6"/>
        <v>0</v>
      </c>
      <c r="J211" s="1">
        <f t="shared" si="7"/>
        <v>0</v>
      </c>
      <c r="K211" s="1">
        <v>1</v>
      </c>
      <c r="L211" s="2"/>
    </row>
    <row r="212" spans="1:13" s="1" customFormat="1" x14ac:dyDescent="0.2">
      <c r="A212" s="1" t="s">
        <v>1500</v>
      </c>
      <c r="B212" s="1" t="s">
        <v>1501</v>
      </c>
      <c r="C212" s="1">
        <v>75</v>
      </c>
      <c r="D212" s="1" t="s">
        <v>10</v>
      </c>
      <c r="E212" s="1" t="s">
        <v>8</v>
      </c>
      <c r="F212" s="1" t="s">
        <v>11</v>
      </c>
      <c r="G212" s="1" t="s">
        <v>3</v>
      </c>
      <c r="I212" s="1">
        <f t="shared" si="6"/>
        <v>0</v>
      </c>
      <c r="J212" s="1">
        <f t="shared" si="7"/>
        <v>0</v>
      </c>
      <c r="K212" s="1">
        <v>1</v>
      </c>
      <c r="L212" s="2"/>
    </row>
    <row r="213" spans="1:13" s="1" customFormat="1" x14ac:dyDescent="0.2">
      <c r="A213" s="1" t="s">
        <v>1507</v>
      </c>
      <c r="B213" s="1" t="s">
        <v>1508</v>
      </c>
      <c r="C213" s="1">
        <v>60</v>
      </c>
      <c r="D213" s="1" t="s">
        <v>5</v>
      </c>
      <c r="E213" s="1" t="s">
        <v>620</v>
      </c>
      <c r="F213" s="1" t="s">
        <v>11</v>
      </c>
      <c r="G213" s="1" t="s">
        <v>3</v>
      </c>
      <c r="I213" s="1">
        <f t="shared" si="6"/>
        <v>0</v>
      </c>
      <c r="J213" s="1">
        <f t="shared" si="7"/>
        <v>0</v>
      </c>
      <c r="K213" s="1">
        <v>1</v>
      </c>
      <c r="L213" s="2"/>
    </row>
    <row r="214" spans="1:13" s="1" customFormat="1" x14ac:dyDescent="0.2">
      <c r="A214" s="1" t="s">
        <v>1509</v>
      </c>
      <c r="B214" s="1" t="s">
        <v>1510</v>
      </c>
      <c r="C214" s="1">
        <v>60</v>
      </c>
      <c r="D214" s="1" t="s">
        <v>5</v>
      </c>
      <c r="E214" s="1" t="s">
        <v>8</v>
      </c>
      <c r="F214" s="1" t="s">
        <v>11</v>
      </c>
      <c r="G214" s="1" t="s">
        <v>3</v>
      </c>
      <c r="I214" s="1">
        <f t="shared" si="6"/>
        <v>0</v>
      </c>
      <c r="J214" s="1">
        <f t="shared" si="7"/>
        <v>0</v>
      </c>
      <c r="K214" s="1">
        <v>1</v>
      </c>
      <c r="L214" s="2"/>
    </row>
    <row r="215" spans="1:13" s="1" customFormat="1" x14ac:dyDescent="0.2">
      <c r="A215" s="1" t="s">
        <v>1511</v>
      </c>
      <c r="B215" s="1" t="s">
        <v>1512</v>
      </c>
      <c r="C215" s="1">
        <v>61</v>
      </c>
      <c r="D215" s="1" t="s">
        <v>10</v>
      </c>
      <c r="E215" s="1" t="s">
        <v>620</v>
      </c>
      <c r="F215" s="1" t="s">
        <v>11</v>
      </c>
      <c r="G215" s="1" t="s">
        <v>3</v>
      </c>
      <c r="I215" s="1">
        <f t="shared" si="6"/>
        <v>0</v>
      </c>
      <c r="J215" s="1">
        <f t="shared" si="7"/>
        <v>0</v>
      </c>
      <c r="K215" s="1">
        <v>1</v>
      </c>
      <c r="L215" s="2"/>
      <c r="M215" s="2"/>
    </row>
    <row r="216" spans="1:13" s="1" customFormat="1" x14ac:dyDescent="0.2">
      <c r="A216" s="1" t="s">
        <v>1514</v>
      </c>
      <c r="B216" s="1" t="s">
        <v>1515</v>
      </c>
      <c r="C216" s="1">
        <v>66</v>
      </c>
      <c r="D216" s="1" t="s">
        <v>10</v>
      </c>
      <c r="E216" s="1" t="s">
        <v>8</v>
      </c>
      <c r="F216" s="1" t="s">
        <v>11</v>
      </c>
      <c r="G216" s="1" t="s">
        <v>3</v>
      </c>
      <c r="I216" s="1">
        <f t="shared" si="6"/>
        <v>0</v>
      </c>
      <c r="J216" s="1">
        <f t="shared" si="7"/>
        <v>0</v>
      </c>
      <c r="K216" s="1">
        <v>1</v>
      </c>
      <c r="L216" s="2"/>
    </row>
    <row r="217" spans="1:13" s="1" customFormat="1" x14ac:dyDescent="0.2">
      <c r="A217" s="1" t="s">
        <v>1516</v>
      </c>
      <c r="B217" s="1" t="s">
        <v>1517</v>
      </c>
      <c r="C217" s="1">
        <v>68</v>
      </c>
      <c r="D217" s="1" t="s">
        <v>10</v>
      </c>
      <c r="E217" s="1" t="s">
        <v>620</v>
      </c>
      <c r="F217" s="1" t="s">
        <v>1226</v>
      </c>
      <c r="G217" s="1" t="s">
        <v>3</v>
      </c>
      <c r="I217" s="1">
        <f t="shared" si="6"/>
        <v>0</v>
      </c>
      <c r="J217" s="1">
        <f t="shared" si="7"/>
        <v>0</v>
      </c>
      <c r="K217" s="1">
        <v>1</v>
      </c>
      <c r="L217" s="2"/>
    </row>
    <row r="218" spans="1:13" s="1" customFormat="1" x14ac:dyDescent="0.2">
      <c r="A218" s="1" t="s">
        <v>1521</v>
      </c>
      <c r="B218" s="1" t="s">
        <v>1522</v>
      </c>
      <c r="C218" s="1">
        <v>85</v>
      </c>
      <c r="D218" s="1" t="s">
        <v>10</v>
      </c>
      <c r="E218" s="1" t="s">
        <v>8</v>
      </c>
      <c r="F218" s="1" t="s">
        <v>11</v>
      </c>
      <c r="G218" s="1" t="s">
        <v>3</v>
      </c>
      <c r="I218" s="1">
        <f t="shared" si="6"/>
        <v>0</v>
      </c>
      <c r="J218" s="1">
        <f t="shared" si="7"/>
        <v>0</v>
      </c>
      <c r="K218" s="1">
        <v>1</v>
      </c>
      <c r="L218" s="2"/>
    </row>
    <row r="219" spans="1:13" s="1" customFormat="1" x14ac:dyDescent="0.2">
      <c r="A219" s="1" t="s">
        <v>1523</v>
      </c>
      <c r="B219" s="1" t="s">
        <v>1524</v>
      </c>
      <c r="C219" s="1">
        <v>61</v>
      </c>
      <c r="D219" s="1" t="s">
        <v>10</v>
      </c>
      <c r="E219" s="1" t="s">
        <v>8</v>
      </c>
      <c r="F219" s="1" t="s">
        <v>11</v>
      </c>
      <c r="G219" s="1" t="s">
        <v>3</v>
      </c>
      <c r="I219" s="1">
        <f t="shared" si="6"/>
        <v>0</v>
      </c>
      <c r="J219" s="1">
        <f t="shared" si="7"/>
        <v>0</v>
      </c>
      <c r="K219" s="1">
        <v>1</v>
      </c>
      <c r="L219" s="2"/>
    </row>
    <row r="220" spans="1:13" s="1" customFormat="1" x14ac:dyDescent="0.2">
      <c r="A220" s="1" t="s">
        <v>1532</v>
      </c>
      <c r="B220" s="1" t="s">
        <v>1533</v>
      </c>
      <c r="C220" s="1">
        <v>66</v>
      </c>
      <c r="D220" s="1" t="s">
        <v>10</v>
      </c>
      <c r="E220" s="1" t="s">
        <v>8</v>
      </c>
      <c r="F220" s="1" t="s">
        <v>11</v>
      </c>
      <c r="G220" s="1" t="s">
        <v>3</v>
      </c>
      <c r="I220" s="1">
        <f t="shared" si="6"/>
        <v>0</v>
      </c>
      <c r="J220" s="1">
        <f t="shared" si="7"/>
        <v>0</v>
      </c>
      <c r="K220" s="1">
        <v>1</v>
      </c>
      <c r="L220" s="2"/>
    </row>
    <row r="221" spans="1:13" s="1" customFormat="1" x14ac:dyDescent="0.2">
      <c r="A221" s="1" t="s">
        <v>1536</v>
      </c>
      <c r="B221" s="1" t="s">
        <v>1537</v>
      </c>
      <c r="C221" s="1">
        <v>76</v>
      </c>
      <c r="D221" s="1" t="s">
        <v>10</v>
      </c>
      <c r="E221" s="1" t="s">
        <v>8</v>
      </c>
      <c r="F221" s="1" t="s">
        <v>11</v>
      </c>
      <c r="G221" s="1" t="s">
        <v>3</v>
      </c>
      <c r="I221" s="1">
        <f t="shared" si="6"/>
        <v>0</v>
      </c>
      <c r="J221" s="1">
        <f t="shared" si="7"/>
        <v>0</v>
      </c>
      <c r="K221" s="1">
        <v>1</v>
      </c>
      <c r="L221" s="2"/>
    </row>
    <row r="222" spans="1:13" s="1" customFormat="1" x14ac:dyDescent="0.2">
      <c r="A222" s="1" t="s">
        <v>1542</v>
      </c>
      <c r="B222" s="1" t="s">
        <v>1543</v>
      </c>
      <c r="C222" s="1">
        <v>76</v>
      </c>
      <c r="D222" s="1" t="s">
        <v>10</v>
      </c>
      <c r="E222" s="1" t="s">
        <v>8</v>
      </c>
      <c r="F222" s="1" t="s">
        <v>11</v>
      </c>
      <c r="G222" s="1" t="s">
        <v>3</v>
      </c>
      <c r="I222" s="1">
        <f t="shared" si="6"/>
        <v>0</v>
      </c>
      <c r="J222" s="1">
        <f t="shared" si="7"/>
        <v>0</v>
      </c>
      <c r="K222" s="1">
        <v>1</v>
      </c>
      <c r="L222" s="2"/>
    </row>
    <row r="223" spans="1:13" s="1" customFormat="1" x14ac:dyDescent="0.2">
      <c r="A223" s="1" t="s">
        <v>1547</v>
      </c>
      <c r="B223" s="1" t="s">
        <v>1548</v>
      </c>
      <c r="C223" s="1">
        <v>69</v>
      </c>
      <c r="D223" s="1" t="s">
        <v>5</v>
      </c>
      <c r="E223" s="1" t="s">
        <v>8</v>
      </c>
      <c r="F223" s="1" t="s">
        <v>11</v>
      </c>
      <c r="G223" s="1" t="s">
        <v>3</v>
      </c>
      <c r="I223" s="1">
        <f t="shared" si="6"/>
        <v>0</v>
      </c>
      <c r="J223" s="1">
        <f t="shared" si="7"/>
        <v>0</v>
      </c>
      <c r="K223" s="1">
        <v>1</v>
      </c>
      <c r="L223" s="2"/>
    </row>
    <row r="224" spans="1:13" s="1" customFormat="1" x14ac:dyDescent="0.2">
      <c r="A224" s="1" t="s">
        <v>1556</v>
      </c>
      <c r="B224" s="1" t="s">
        <v>1557</v>
      </c>
      <c r="C224" s="1">
        <v>63</v>
      </c>
      <c r="D224" s="1" t="s">
        <v>10</v>
      </c>
      <c r="E224" s="1" t="s">
        <v>8</v>
      </c>
      <c r="F224" s="1" t="s">
        <v>11</v>
      </c>
      <c r="G224" s="1" t="s">
        <v>3</v>
      </c>
      <c r="I224" s="1">
        <f t="shared" si="6"/>
        <v>0</v>
      </c>
      <c r="J224" s="1">
        <f t="shared" si="7"/>
        <v>0</v>
      </c>
      <c r="K224" s="1">
        <v>1</v>
      </c>
      <c r="L224" s="2"/>
    </row>
    <row r="225" spans="1:13" s="1" customFormat="1" x14ac:dyDescent="0.2">
      <c r="A225" s="1" t="s">
        <v>1559</v>
      </c>
      <c r="B225" s="1" t="s">
        <v>1560</v>
      </c>
      <c r="C225" s="1">
        <v>75</v>
      </c>
      <c r="D225" s="1" t="s">
        <v>10</v>
      </c>
      <c r="E225" s="1" t="s">
        <v>8</v>
      </c>
      <c r="F225" s="1" t="s">
        <v>11</v>
      </c>
      <c r="G225" s="1" t="s">
        <v>3</v>
      </c>
      <c r="I225" s="1">
        <f t="shared" si="6"/>
        <v>0</v>
      </c>
      <c r="J225" s="1">
        <f t="shared" si="7"/>
        <v>0</v>
      </c>
      <c r="K225" s="1">
        <v>1</v>
      </c>
      <c r="L225" s="2"/>
    </row>
    <row r="226" spans="1:13" s="1" customFormat="1" x14ac:dyDescent="0.2">
      <c r="A226" s="1" t="s">
        <v>1562</v>
      </c>
      <c r="B226" s="1" t="s">
        <v>1563</v>
      </c>
      <c r="C226" s="1">
        <v>65</v>
      </c>
      <c r="D226" s="1" t="s">
        <v>5</v>
      </c>
      <c r="E226" s="1" t="s">
        <v>8</v>
      </c>
      <c r="F226" s="1" t="s">
        <v>11</v>
      </c>
      <c r="G226" s="1" t="s">
        <v>3</v>
      </c>
      <c r="I226" s="1">
        <f t="shared" si="6"/>
        <v>0</v>
      </c>
      <c r="J226" s="1">
        <f t="shared" si="7"/>
        <v>0</v>
      </c>
      <c r="K226" s="1">
        <v>1</v>
      </c>
      <c r="L226" s="2"/>
    </row>
    <row r="227" spans="1:13" s="1" customFormat="1" x14ac:dyDescent="0.2">
      <c r="A227" s="1" t="s">
        <v>1565</v>
      </c>
      <c r="B227" s="1" t="s">
        <v>1566</v>
      </c>
      <c r="C227" s="1">
        <v>75</v>
      </c>
      <c r="D227" s="1" t="s">
        <v>10</v>
      </c>
      <c r="E227" s="1" t="s">
        <v>8</v>
      </c>
      <c r="F227" s="1" t="s">
        <v>11</v>
      </c>
      <c r="G227" s="1" t="s">
        <v>3</v>
      </c>
      <c r="I227" s="1">
        <f t="shared" si="6"/>
        <v>0</v>
      </c>
      <c r="J227" s="1">
        <f t="shared" si="7"/>
        <v>0</v>
      </c>
      <c r="K227" s="1">
        <v>1</v>
      </c>
      <c r="L227" s="2"/>
    </row>
    <row r="228" spans="1:13" s="1" customFormat="1" x14ac:dyDescent="0.2">
      <c r="A228" s="1" t="s">
        <v>1571</v>
      </c>
      <c r="B228" s="1" t="s">
        <v>1572</v>
      </c>
      <c r="C228" s="1">
        <v>70</v>
      </c>
      <c r="D228" s="1" t="s">
        <v>10</v>
      </c>
      <c r="E228" s="1" t="s">
        <v>8</v>
      </c>
      <c r="F228" s="1" t="s">
        <v>11</v>
      </c>
      <c r="G228" s="1" t="s">
        <v>3</v>
      </c>
      <c r="I228" s="1">
        <f t="shared" si="6"/>
        <v>0</v>
      </c>
      <c r="J228" s="1">
        <f t="shared" si="7"/>
        <v>0</v>
      </c>
      <c r="K228" s="1">
        <v>1</v>
      </c>
      <c r="L228" s="2"/>
    </row>
    <row r="229" spans="1:13" s="1" customFormat="1" x14ac:dyDescent="0.2">
      <c r="A229" s="1" t="s">
        <v>1578</v>
      </c>
      <c r="B229" s="1" t="s">
        <v>1579</v>
      </c>
      <c r="C229" s="1">
        <v>67</v>
      </c>
      <c r="D229" s="1" t="s">
        <v>10</v>
      </c>
      <c r="E229" s="1" t="s">
        <v>8</v>
      </c>
      <c r="F229" s="1" t="s">
        <v>11</v>
      </c>
      <c r="G229" s="1" t="s">
        <v>3</v>
      </c>
      <c r="I229" s="1">
        <f t="shared" si="6"/>
        <v>0</v>
      </c>
      <c r="J229" s="1">
        <f t="shared" si="7"/>
        <v>0</v>
      </c>
      <c r="K229" s="1">
        <v>1</v>
      </c>
      <c r="L229" s="2"/>
    </row>
    <row r="230" spans="1:13" s="1" customFormat="1" x14ac:dyDescent="0.2">
      <c r="A230" s="1" t="s">
        <v>1591</v>
      </c>
      <c r="B230" s="1" t="s">
        <v>1592</v>
      </c>
      <c r="C230" s="1">
        <v>71</v>
      </c>
      <c r="D230" s="1" t="s">
        <v>5</v>
      </c>
      <c r="E230" s="1" t="s">
        <v>8</v>
      </c>
      <c r="F230" s="1" t="s">
        <v>11</v>
      </c>
      <c r="G230" s="1" t="s">
        <v>3</v>
      </c>
      <c r="I230" s="1">
        <f t="shared" si="6"/>
        <v>0</v>
      </c>
      <c r="J230" s="1">
        <f t="shared" si="7"/>
        <v>0</v>
      </c>
      <c r="K230" s="1">
        <v>1</v>
      </c>
      <c r="L230" s="2"/>
      <c r="M230" s="2"/>
    </row>
    <row r="231" spans="1:13" s="1" customFormat="1" x14ac:dyDescent="0.2">
      <c r="A231" s="1" t="s">
        <v>1594</v>
      </c>
      <c r="B231" s="1" t="s">
        <v>1595</v>
      </c>
      <c r="C231" s="1">
        <v>63</v>
      </c>
      <c r="D231" s="1" t="s">
        <v>10</v>
      </c>
      <c r="E231" s="1" t="s">
        <v>8</v>
      </c>
      <c r="F231" s="1" t="s">
        <v>11</v>
      </c>
      <c r="G231" s="1" t="s">
        <v>3</v>
      </c>
      <c r="I231" s="1">
        <f t="shared" si="6"/>
        <v>0</v>
      </c>
      <c r="J231" s="1">
        <f t="shared" si="7"/>
        <v>0</v>
      </c>
      <c r="K231" s="1">
        <v>1</v>
      </c>
      <c r="L231" s="2"/>
    </row>
    <row r="232" spans="1:13" s="1" customFormat="1" x14ac:dyDescent="0.2">
      <c r="A232" s="1" t="s">
        <v>1600</v>
      </c>
      <c r="B232" s="1" t="s">
        <v>1601</v>
      </c>
      <c r="C232" s="1">
        <v>60</v>
      </c>
      <c r="D232" s="1" t="s">
        <v>10</v>
      </c>
      <c r="E232" s="1" t="s">
        <v>8</v>
      </c>
      <c r="F232" s="1" t="s">
        <v>11</v>
      </c>
      <c r="G232" s="1" t="s">
        <v>3</v>
      </c>
      <c r="I232" s="1">
        <f t="shared" si="6"/>
        <v>0</v>
      </c>
      <c r="J232" s="1">
        <f t="shared" si="7"/>
        <v>0</v>
      </c>
      <c r="K232" s="1">
        <v>1</v>
      </c>
      <c r="L232" s="2"/>
      <c r="M232" s="2"/>
    </row>
    <row r="233" spans="1:13" s="1" customFormat="1" x14ac:dyDescent="0.2">
      <c r="A233" s="1" t="s">
        <v>1602</v>
      </c>
      <c r="B233" s="1" t="s">
        <v>1603</v>
      </c>
      <c r="C233" s="1">
        <v>68</v>
      </c>
      <c r="D233" s="1" t="s">
        <v>10</v>
      </c>
      <c r="E233" s="1" t="s">
        <v>8</v>
      </c>
      <c r="F233" s="1" t="s">
        <v>11</v>
      </c>
      <c r="G233" s="1" t="s">
        <v>3</v>
      </c>
      <c r="I233" s="1">
        <f t="shared" si="6"/>
        <v>0</v>
      </c>
      <c r="J233" s="1">
        <f t="shared" si="7"/>
        <v>0</v>
      </c>
      <c r="K233" s="1">
        <v>1</v>
      </c>
      <c r="L233" s="2"/>
      <c r="M233" s="2"/>
    </row>
    <row r="234" spans="1:13" s="1" customFormat="1" x14ac:dyDescent="0.2">
      <c r="A234" s="1" t="s">
        <v>1604</v>
      </c>
      <c r="B234" s="1" t="s">
        <v>1605</v>
      </c>
      <c r="C234" s="1">
        <v>72</v>
      </c>
      <c r="D234" s="1" t="s">
        <v>5</v>
      </c>
      <c r="E234" s="1" t="s">
        <v>8</v>
      </c>
      <c r="F234" s="1" t="s">
        <v>11</v>
      </c>
      <c r="G234" s="1" t="s">
        <v>3</v>
      </c>
      <c r="I234" s="1">
        <f t="shared" si="6"/>
        <v>0</v>
      </c>
      <c r="J234" s="1">
        <f t="shared" si="7"/>
        <v>0</v>
      </c>
      <c r="K234" s="1">
        <v>1</v>
      </c>
      <c r="L234" s="2"/>
    </row>
    <row r="235" spans="1:13" s="1" customFormat="1" x14ac:dyDescent="0.2">
      <c r="A235" s="1" t="s">
        <v>1611</v>
      </c>
      <c r="B235" s="1" t="s">
        <v>1612</v>
      </c>
      <c r="C235" s="1">
        <v>68</v>
      </c>
      <c r="D235" s="1" t="s">
        <v>5</v>
      </c>
      <c r="E235" s="1" t="s">
        <v>620</v>
      </c>
      <c r="F235" s="1" t="s">
        <v>11</v>
      </c>
      <c r="G235" s="1" t="s">
        <v>3</v>
      </c>
      <c r="I235" s="1">
        <f t="shared" si="6"/>
        <v>0</v>
      </c>
      <c r="J235" s="1">
        <f t="shared" si="7"/>
        <v>0</v>
      </c>
      <c r="K235" s="1">
        <v>1</v>
      </c>
      <c r="L235" s="2"/>
    </row>
    <row r="236" spans="1:13" s="1" customFormat="1" x14ac:dyDescent="0.2">
      <c r="A236" s="1" t="s">
        <v>1615</v>
      </c>
      <c r="B236" s="1" t="s">
        <v>1616</v>
      </c>
      <c r="C236" s="1">
        <v>78</v>
      </c>
      <c r="D236" s="1" t="s">
        <v>10</v>
      </c>
      <c r="E236" s="1" t="s">
        <v>8</v>
      </c>
      <c r="F236" s="1" t="s">
        <v>11</v>
      </c>
      <c r="G236" s="1" t="s">
        <v>3</v>
      </c>
      <c r="I236" s="1">
        <f t="shared" si="6"/>
        <v>0</v>
      </c>
      <c r="J236" s="1">
        <f t="shared" si="7"/>
        <v>0</v>
      </c>
      <c r="K236" s="1">
        <v>1</v>
      </c>
      <c r="L236" s="2"/>
    </row>
    <row r="237" spans="1:13" s="1" customFormat="1" x14ac:dyDescent="0.2">
      <c r="A237" s="1" t="s">
        <v>1629</v>
      </c>
      <c r="B237" s="1" t="s">
        <v>1630</v>
      </c>
      <c r="C237" s="1">
        <v>76</v>
      </c>
      <c r="D237" s="1" t="s">
        <v>10</v>
      </c>
      <c r="E237" s="1" t="s">
        <v>8</v>
      </c>
      <c r="F237" s="1" t="s">
        <v>11</v>
      </c>
      <c r="G237" s="1" t="s">
        <v>3</v>
      </c>
      <c r="I237" s="1">
        <f t="shared" si="6"/>
        <v>0</v>
      </c>
      <c r="J237" s="1">
        <f t="shared" si="7"/>
        <v>0</v>
      </c>
      <c r="K237" s="1">
        <v>1</v>
      </c>
      <c r="L237" s="2"/>
    </row>
    <row r="238" spans="1:13" s="1" customFormat="1" x14ac:dyDescent="0.2">
      <c r="A238" s="1" t="s">
        <v>1638</v>
      </c>
      <c r="B238" s="1" t="s">
        <v>1639</v>
      </c>
      <c r="C238" s="1">
        <v>75</v>
      </c>
      <c r="D238" s="1" t="s">
        <v>10</v>
      </c>
      <c r="E238" s="1" t="s">
        <v>8</v>
      </c>
      <c r="F238" s="1" t="s">
        <v>11</v>
      </c>
      <c r="G238" s="1" t="s">
        <v>3</v>
      </c>
      <c r="I238" s="1">
        <f t="shared" si="6"/>
        <v>0</v>
      </c>
      <c r="J238" s="1">
        <f t="shared" si="7"/>
        <v>0</v>
      </c>
      <c r="K238" s="1">
        <v>1</v>
      </c>
      <c r="L238" s="2"/>
    </row>
    <row r="239" spans="1:13" s="1" customFormat="1" x14ac:dyDescent="0.2">
      <c r="A239" s="1" t="s">
        <v>1640</v>
      </c>
      <c r="B239" s="1" t="s">
        <v>1641</v>
      </c>
      <c r="C239" s="1">
        <v>60</v>
      </c>
      <c r="D239" s="1" t="s">
        <v>10</v>
      </c>
      <c r="E239" s="1" t="s">
        <v>8</v>
      </c>
      <c r="F239" s="1" t="s">
        <v>11</v>
      </c>
      <c r="G239" s="1" t="s">
        <v>3</v>
      </c>
      <c r="H239" s="1" t="s">
        <v>1642</v>
      </c>
      <c r="I239" s="1">
        <f t="shared" si="6"/>
        <v>0</v>
      </c>
      <c r="J239" s="1">
        <f t="shared" si="7"/>
        <v>0</v>
      </c>
      <c r="K239" s="1">
        <v>1</v>
      </c>
      <c r="L239" s="2"/>
    </row>
    <row r="240" spans="1:13" s="1" customFormat="1" x14ac:dyDescent="0.2">
      <c r="A240" s="1" t="s">
        <v>1643</v>
      </c>
      <c r="B240" s="1" t="s">
        <v>1644</v>
      </c>
      <c r="C240" s="1">
        <v>78</v>
      </c>
      <c r="D240" s="1" t="s">
        <v>5</v>
      </c>
      <c r="E240" s="1" t="s">
        <v>8</v>
      </c>
      <c r="F240" s="1" t="s">
        <v>1226</v>
      </c>
      <c r="G240" s="1" t="s">
        <v>3</v>
      </c>
      <c r="I240" s="1">
        <f t="shared" si="6"/>
        <v>0</v>
      </c>
      <c r="J240" s="1">
        <f t="shared" si="7"/>
        <v>0</v>
      </c>
      <c r="K240" s="1">
        <v>1</v>
      </c>
      <c r="L240" s="2"/>
      <c r="M240" s="2"/>
    </row>
    <row r="241" spans="1:13" s="1" customFormat="1" x14ac:dyDescent="0.2">
      <c r="A241" s="1" t="s">
        <v>1657</v>
      </c>
      <c r="B241" s="1" t="s">
        <v>1658</v>
      </c>
      <c r="C241" s="1">
        <v>60</v>
      </c>
      <c r="D241" s="1" t="s">
        <v>10</v>
      </c>
      <c r="E241" s="1" t="s">
        <v>8</v>
      </c>
      <c r="F241" s="1" t="s">
        <v>11</v>
      </c>
      <c r="G241" s="1" t="s">
        <v>3</v>
      </c>
      <c r="I241" s="1">
        <f t="shared" si="6"/>
        <v>0</v>
      </c>
      <c r="J241" s="1">
        <f t="shared" si="7"/>
        <v>0</v>
      </c>
      <c r="K241" s="1">
        <v>1</v>
      </c>
      <c r="L241" s="2"/>
    </row>
    <row r="242" spans="1:13" s="1" customFormat="1" x14ac:dyDescent="0.2">
      <c r="A242" s="1" t="s">
        <v>1660</v>
      </c>
      <c r="B242" s="1" t="s">
        <v>1661</v>
      </c>
      <c r="C242" s="1">
        <v>65</v>
      </c>
      <c r="D242" s="1" t="s">
        <v>10</v>
      </c>
      <c r="E242" s="1" t="s">
        <v>8</v>
      </c>
      <c r="F242" s="1" t="s">
        <v>11</v>
      </c>
      <c r="G242" s="1" t="s">
        <v>3</v>
      </c>
      <c r="I242" s="1">
        <f t="shared" si="6"/>
        <v>0</v>
      </c>
      <c r="J242" s="1">
        <f t="shared" si="7"/>
        <v>0</v>
      </c>
      <c r="K242" s="1">
        <v>1</v>
      </c>
      <c r="L242" s="2"/>
    </row>
    <row r="243" spans="1:13" s="1" customFormat="1" x14ac:dyDescent="0.2">
      <c r="A243" s="1" t="s">
        <v>1671</v>
      </c>
      <c r="B243" s="1" t="s">
        <v>1672</v>
      </c>
      <c r="C243" s="1">
        <v>62</v>
      </c>
      <c r="D243" s="1" t="s">
        <v>10</v>
      </c>
      <c r="E243" s="1" t="s">
        <v>620</v>
      </c>
      <c r="F243" s="1" t="s">
        <v>11</v>
      </c>
      <c r="G243" s="1" t="s">
        <v>3</v>
      </c>
      <c r="I243" s="1">
        <f t="shared" si="6"/>
        <v>0</v>
      </c>
      <c r="J243" s="1">
        <f t="shared" si="7"/>
        <v>0</v>
      </c>
      <c r="K243" s="1">
        <v>1</v>
      </c>
      <c r="L243" s="2"/>
    </row>
    <row r="244" spans="1:13" s="1" customFormat="1" x14ac:dyDescent="0.2">
      <c r="A244" s="1" t="s">
        <v>1677</v>
      </c>
      <c r="B244" s="1" t="s">
        <v>1678</v>
      </c>
      <c r="C244" s="1">
        <v>80</v>
      </c>
      <c r="D244" s="1" t="s">
        <v>10</v>
      </c>
      <c r="E244" s="1" t="s">
        <v>8</v>
      </c>
      <c r="F244" s="1" t="s">
        <v>11</v>
      </c>
      <c r="G244" s="1" t="s">
        <v>3</v>
      </c>
      <c r="I244" s="1">
        <f t="shared" si="6"/>
        <v>0</v>
      </c>
      <c r="J244" s="1">
        <f t="shared" si="7"/>
        <v>0</v>
      </c>
      <c r="K244" s="1">
        <v>1</v>
      </c>
      <c r="L244" s="2"/>
    </row>
    <row r="245" spans="1:13" s="1" customFormat="1" x14ac:dyDescent="0.2">
      <c r="A245" s="1" t="s">
        <v>1689</v>
      </c>
      <c r="B245" s="1" t="s">
        <v>1690</v>
      </c>
      <c r="C245" s="1">
        <v>73</v>
      </c>
      <c r="D245" s="1" t="s">
        <v>5</v>
      </c>
      <c r="E245" s="1" t="s">
        <v>8</v>
      </c>
      <c r="F245" s="1" t="s">
        <v>11</v>
      </c>
      <c r="G245" s="1" t="s">
        <v>3</v>
      </c>
      <c r="I245" s="1">
        <f t="shared" si="6"/>
        <v>0</v>
      </c>
      <c r="J245" s="1">
        <f t="shared" si="7"/>
        <v>0</v>
      </c>
      <c r="K245" s="1">
        <v>1</v>
      </c>
      <c r="L245" s="2"/>
    </row>
    <row r="246" spans="1:13" s="1" customFormat="1" x14ac:dyDescent="0.2">
      <c r="A246" s="1" t="s">
        <v>1692</v>
      </c>
      <c r="B246" s="1" t="s">
        <v>1693</v>
      </c>
      <c r="C246" s="1">
        <v>75</v>
      </c>
      <c r="D246" s="1" t="s">
        <v>10</v>
      </c>
      <c r="E246" s="1" t="s">
        <v>8</v>
      </c>
      <c r="F246" s="1" t="s">
        <v>11</v>
      </c>
      <c r="G246" s="1" t="s">
        <v>3</v>
      </c>
      <c r="I246" s="1">
        <f t="shared" si="6"/>
        <v>0</v>
      </c>
      <c r="J246" s="1">
        <f t="shared" si="7"/>
        <v>0</v>
      </c>
      <c r="K246" s="1">
        <v>1</v>
      </c>
      <c r="L246" s="2"/>
      <c r="M246" s="2"/>
    </row>
    <row r="247" spans="1:13" s="1" customFormat="1" x14ac:dyDescent="0.2">
      <c r="A247" s="1" t="s">
        <v>1695</v>
      </c>
      <c r="B247" s="1" t="s">
        <v>1696</v>
      </c>
      <c r="C247" s="1">
        <v>70</v>
      </c>
      <c r="D247" s="1" t="s">
        <v>10</v>
      </c>
      <c r="E247" s="1" t="s">
        <v>8</v>
      </c>
      <c r="F247" s="1" t="s">
        <v>11</v>
      </c>
      <c r="G247" s="1" t="s">
        <v>3</v>
      </c>
      <c r="I247" s="1">
        <f t="shared" si="6"/>
        <v>0</v>
      </c>
      <c r="J247" s="1">
        <f t="shared" si="7"/>
        <v>0</v>
      </c>
      <c r="K247" s="1">
        <v>1</v>
      </c>
      <c r="L247" s="2"/>
    </row>
    <row r="248" spans="1:13" s="1" customFormat="1" x14ac:dyDescent="0.2">
      <c r="A248" s="1" t="s">
        <v>1700</v>
      </c>
      <c r="B248" s="1" t="s">
        <v>1701</v>
      </c>
      <c r="C248" s="1">
        <v>78</v>
      </c>
      <c r="D248" s="1" t="s">
        <v>10</v>
      </c>
      <c r="E248" s="1" t="s">
        <v>8</v>
      </c>
      <c r="F248" s="1" t="s">
        <v>11</v>
      </c>
      <c r="G248" s="1" t="s">
        <v>3</v>
      </c>
      <c r="I248" s="1">
        <f t="shared" si="6"/>
        <v>0</v>
      </c>
      <c r="J248" s="1">
        <f t="shared" si="7"/>
        <v>0</v>
      </c>
      <c r="K248" s="1">
        <v>1</v>
      </c>
      <c r="L248" s="2"/>
    </row>
    <row r="249" spans="1:13" s="1" customFormat="1" x14ac:dyDescent="0.2">
      <c r="A249" s="1" t="s">
        <v>1724</v>
      </c>
      <c r="B249" s="1" t="s">
        <v>1725</v>
      </c>
      <c r="C249" s="1">
        <v>65</v>
      </c>
      <c r="D249" s="1" t="s">
        <v>5</v>
      </c>
      <c r="E249" s="1" t="s">
        <v>8</v>
      </c>
      <c r="F249" s="1" t="s">
        <v>11</v>
      </c>
      <c r="G249" s="1" t="s">
        <v>3</v>
      </c>
      <c r="I249" s="1">
        <f t="shared" si="6"/>
        <v>0</v>
      </c>
      <c r="J249" s="1">
        <f t="shared" si="7"/>
        <v>0</v>
      </c>
      <c r="K249" s="1">
        <v>1</v>
      </c>
      <c r="L249" s="2"/>
    </row>
    <row r="250" spans="1:13" s="1" customFormat="1" x14ac:dyDescent="0.2">
      <c r="A250" s="1" t="s">
        <v>1726</v>
      </c>
      <c r="B250" s="1" t="s">
        <v>1727</v>
      </c>
      <c r="C250" s="1">
        <v>64</v>
      </c>
      <c r="D250" s="1" t="s">
        <v>5</v>
      </c>
      <c r="E250" s="1" t="s">
        <v>8</v>
      </c>
      <c r="F250" s="1" t="s">
        <v>11</v>
      </c>
      <c r="G250" s="1" t="s">
        <v>3</v>
      </c>
      <c r="I250" s="1">
        <f t="shared" si="6"/>
        <v>0</v>
      </c>
      <c r="J250" s="1">
        <f t="shared" si="7"/>
        <v>0</v>
      </c>
      <c r="K250" s="1">
        <v>1</v>
      </c>
      <c r="L250" s="2"/>
    </row>
    <row r="251" spans="1:13" s="1" customFormat="1" x14ac:dyDescent="0.2">
      <c r="A251" s="4" t="s">
        <v>1735</v>
      </c>
      <c r="B251" s="4" t="s">
        <v>1736</v>
      </c>
      <c r="C251" s="4">
        <v>80</v>
      </c>
      <c r="D251" s="1" t="s">
        <v>10</v>
      </c>
      <c r="E251" s="1" t="s">
        <v>8</v>
      </c>
      <c r="F251" s="1" t="s">
        <v>11</v>
      </c>
      <c r="G251" s="4" t="s">
        <v>3</v>
      </c>
      <c r="H251" s="4"/>
      <c r="I251" s="1">
        <f t="shared" si="6"/>
        <v>0</v>
      </c>
      <c r="J251" s="1">
        <f t="shared" si="7"/>
        <v>0</v>
      </c>
      <c r="K251" s="1">
        <v>1</v>
      </c>
      <c r="L251" s="6"/>
    </row>
    <row r="252" spans="1:13" s="1" customFormat="1" x14ac:dyDescent="0.2">
      <c r="A252" s="4" t="s">
        <v>1737</v>
      </c>
      <c r="B252" s="4" t="s">
        <v>1738</v>
      </c>
      <c r="C252" s="4">
        <v>78</v>
      </c>
      <c r="D252" s="1" t="s">
        <v>10</v>
      </c>
      <c r="E252" s="1" t="s">
        <v>8</v>
      </c>
      <c r="F252" s="1" t="s">
        <v>11</v>
      </c>
      <c r="G252" s="4" t="s">
        <v>3</v>
      </c>
      <c r="H252" s="4"/>
      <c r="I252" s="1">
        <f t="shared" si="6"/>
        <v>0</v>
      </c>
      <c r="J252" s="1">
        <f t="shared" si="7"/>
        <v>0</v>
      </c>
      <c r="K252" s="1">
        <v>1</v>
      </c>
      <c r="L252" s="6"/>
    </row>
    <row r="253" spans="1:13" s="1" customFormat="1" x14ac:dyDescent="0.2">
      <c r="A253" s="1" t="s">
        <v>1743</v>
      </c>
      <c r="B253" s="1" t="s">
        <v>1744</v>
      </c>
      <c r="C253" s="1">
        <v>70</v>
      </c>
      <c r="D253" s="1" t="s">
        <v>10</v>
      </c>
      <c r="E253" s="1" t="s">
        <v>8</v>
      </c>
      <c r="F253" s="1" t="s">
        <v>11</v>
      </c>
      <c r="G253" s="1" t="s">
        <v>3</v>
      </c>
      <c r="I253" s="1">
        <f t="shared" si="6"/>
        <v>0</v>
      </c>
      <c r="J253" s="1">
        <f t="shared" si="7"/>
        <v>0</v>
      </c>
      <c r="K253" s="1">
        <v>1</v>
      </c>
      <c r="L253" s="2"/>
    </row>
    <row r="254" spans="1:13" s="1" customFormat="1" x14ac:dyDescent="0.2">
      <c r="A254" s="1" t="s">
        <v>1748</v>
      </c>
      <c r="B254" s="1" t="s">
        <v>1749</v>
      </c>
      <c r="C254" s="1">
        <v>63</v>
      </c>
      <c r="D254" s="1" t="s">
        <v>10</v>
      </c>
      <c r="E254" s="1" t="s">
        <v>8</v>
      </c>
      <c r="F254" s="1" t="s">
        <v>11</v>
      </c>
      <c r="G254" s="1" t="s">
        <v>3</v>
      </c>
      <c r="I254" s="1">
        <f t="shared" si="6"/>
        <v>0</v>
      </c>
      <c r="J254" s="1">
        <f t="shared" si="7"/>
        <v>0</v>
      </c>
      <c r="K254" s="1">
        <v>1</v>
      </c>
      <c r="L254" s="2"/>
    </row>
    <row r="255" spans="1:13" s="1" customFormat="1" x14ac:dyDescent="0.2">
      <c r="A255" s="1" t="s">
        <v>1758</v>
      </c>
      <c r="B255" s="1" t="s">
        <v>1759</v>
      </c>
      <c r="C255" s="1">
        <v>74</v>
      </c>
      <c r="D255" s="1" t="s">
        <v>10</v>
      </c>
      <c r="E255" s="1" t="s">
        <v>8</v>
      </c>
      <c r="F255" s="1" t="s">
        <v>11</v>
      </c>
      <c r="G255" s="1" t="s">
        <v>3</v>
      </c>
      <c r="I255" s="1">
        <f t="shared" si="6"/>
        <v>0</v>
      </c>
      <c r="J255" s="1">
        <f t="shared" si="7"/>
        <v>0</v>
      </c>
      <c r="K255" s="1">
        <v>1</v>
      </c>
      <c r="L255" s="2"/>
    </row>
    <row r="256" spans="1:13" s="1" customFormat="1" x14ac:dyDescent="0.2">
      <c r="A256" s="1" t="s">
        <v>1760</v>
      </c>
      <c r="B256" s="1" t="s">
        <v>1761</v>
      </c>
      <c r="C256" s="1">
        <v>74</v>
      </c>
      <c r="D256" s="1" t="s">
        <v>10</v>
      </c>
      <c r="E256" s="1" t="s">
        <v>8</v>
      </c>
      <c r="F256" s="1" t="s">
        <v>11</v>
      </c>
      <c r="G256" s="1" t="s">
        <v>3</v>
      </c>
      <c r="I256" s="1">
        <f t="shared" si="6"/>
        <v>0</v>
      </c>
      <c r="J256" s="1">
        <f t="shared" si="7"/>
        <v>0</v>
      </c>
      <c r="K256" s="1">
        <v>1</v>
      </c>
      <c r="L256" s="2"/>
      <c r="M256" s="2"/>
    </row>
    <row r="257" spans="1:13" s="1" customFormat="1" x14ac:dyDescent="0.2">
      <c r="A257" s="1" t="s">
        <v>1764</v>
      </c>
      <c r="B257" s="1" t="s">
        <v>1765</v>
      </c>
      <c r="C257" s="1">
        <v>75</v>
      </c>
      <c r="D257" s="1" t="s">
        <v>10</v>
      </c>
      <c r="E257" s="1" t="s">
        <v>8</v>
      </c>
      <c r="F257" s="1" t="s">
        <v>11</v>
      </c>
      <c r="G257" s="1" t="s">
        <v>3</v>
      </c>
      <c r="I257" s="1">
        <f t="shared" si="6"/>
        <v>0</v>
      </c>
      <c r="J257" s="1">
        <f t="shared" si="7"/>
        <v>0</v>
      </c>
      <c r="K257" s="1">
        <v>1</v>
      </c>
      <c r="L257" s="2"/>
    </row>
    <row r="258" spans="1:13" s="1" customFormat="1" x14ac:dyDescent="0.2">
      <c r="A258" s="1" t="s">
        <v>1780</v>
      </c>
      <c r="B258" s="1" t="s">
        <v>1781</v>
      </c>
      <c r="C258" s="1">
        <v>68</v>
      </c>
      <c r="D258" s="1" t="s">
        <v>10</v>
      </c>
      <c r="E258" s="1" t="s">
        <v>8</v>
      </c>
      <c r="F258" s="1" t="s">
        <v>26</v>
      </c>
      <c r="G258" s="1" t="s">
        <v>3</v>
      </c>
      <c r="I258" s="1">
        <f t="shared" ref="I258:I321" si="8">COUNTIF(H258,"Ineligible.")+COUNTIF(H258,"Patient approached by conflicting study.")</f>
        <v>0</v>
      </c>
      <c r="J258" s="1">
        <f t="shared" ref="J258:J321" si="9">COUNTIF(H258,"Patient declined study participation")+COUNTIF(H258,"Patient declined study discussion")</f>
        <v>0</v>
      </c>
      <c r="K258" s="1">
        <v>1</v>
      </c>
      <c r="L258" s="2"/>
    </row>
    <row r="259" spans="1:13" s="1" customFormat="1" x14ac:dyDescent="0.2">
      <c r="A259" s="1" t="s">
        <v>1783</v>
      </c>
      <c r="B259" s="1" t="s">
        <v>1784</v>
      </c>
      <c r="C259" s="1">
        <v>60</v>
      </c>
      <c r="D259" s="1" t="s">
        <v>10</v>
      </c>
      <c r="E259" s="1" t="s">
        <v>8</v>
      </c>
      <c r="F259" s="1" t="s">
        <v>11</v>
      </c>
      <c r="G259" s="1" t="s">
        <v>3</v>
      </c>
      <c r="I259" s="1">
        <f t="shared" si="8"/>
        <v>0</v>
      </c>
      <c r="J259" s="1">
        <f t="shared" si="9"/>
        <v>0</v>
      </c>
      <c r="K259" s="1">
        <v>1</v>
      </c>
      <c r="L259" s="2"/>
    </row>
    <row r="260" spans="1:13" s="1" customFormat="1" x14ac:dyDescent="0.2">
      <c r="A260" s="1" t="s">
        <v>1789</v>
      </c>
      <c r="B260" s="1" t="s">
        <v>1790</v>
      </c>
      <c r="C260" s="1">
        <v>65</v>
      </c>
      <c r="D260" s="1" t="s">
        <v>5</v>
      </c>
      <c r="E260" s="1" t="s">
        <v>620</v>
      </c>
      <c r="F260" s="1" t="s">
        <v>11</v>
      </c>
      <c r="G260" s="1" t="s">
        <v>3</v>
      </c>
      <c r="I260" s="1">
        <f t="shared" si="8"/>
        <v>0</v>
      </c>
      <c r="J260" s="1">
        <f t="shared" si="9"/>
        <v>0</v>
      </c>
      <c r="K260" s="1">
        <v>1</v>
      </c>
      <c r="L260" s="2"/>
    </row>
    <row r="261" spans="1:13" s="1" customFormat="1" x14ac:dyDescent="0.2">
      <c r="A261" s="1" t="s">
        <v>1798</v>
      </c>
      <c r="B261" s="1" t="s">
        <v>1799</v>
      </c>
      <c r="C261" s="1">
        <v>66</v>
      </c>
      <c r="D261" s="1" t="s">
        <v>10</v>
      </c>
      <c r="E261" s="1" t="s">
        <v>8</v>
      </c>
      <c r="F261" s="1" t="s">
        <v>11</v>
      </c>
      <c r="G261" s="1" t="s">
        <v>3</v>
      </c>
      <c r="I261" s="1">
        <f t="shared" si="8"/>
        <v>0</v>
      </c>
      <c r="J261" s="1">
        <f t="shared" si="9"/>
        <v>0</v>
      </c>
      <c r="K261" s="1">
        <v>1</v>
      </c>
      <c r="L261" s="2"/>
    </row>
    <row r="262" spans="1:13" s="1" customFormat="1" x14ac:dyDescent="0.2">
      <c r="A262" s="1" t="s">
        <v>1802</v>
      </c>
      <c r="B262" s="1" t="s">
        <v>1803</v>
      </c>
      <c r="C262" s="1">
        <v>78</v>
      </c>
      <c r="D262" s="1" t="s">
        <v>5</v>
      </c>
      <c r="E262" s="1" t="s">
        <v>8</v>
      </c>
      <c r="F262" s="1" t="s">
        <v>11</v>
      </c>
      <c r="G262" s="1" t="s">
        <v>3</v>
      </c>
      <c r="I262" s="1">
        <f t="shared" si="8"/>
        <v>0</v>
      </c>
      <c r="J262" s="1">
        <f t="shared" si="9"/>
        <v>0</v>
      </c>
      <c r="K262" s="1">
        <v>1</v>
      </c>
      <c r="L262" s="2"/>
    </row>
    <row r="263" spans="1:13" s="1" customFormat="1" x14ac:dyDescent="0.2">
      <c r="A263" s="1" t="s">
        <v>1804</v>
      </c>
      <c r="B263" s="1" t="s">
        <v>1805</v>
      </c>
      <c r="C263" s="1">
        <v>76</v>
      </c>
      <c r="D263" s="1" t="s">
        <v>10</v>
      </c>
      <c r="E263" s="1" t="s">
        <v>8</v>
      </c>
      <c r="F263" s="1" t="s">
        <v>11</v>
      </c>
      <c r="G263" s="1" t="s">
        <v>3</v>
      </c>
      <c r="I263" s="1">
        <f t="shared" si="8"/>
        <v>0</v>
      </c>
      <c r="J263" s="1">
        <f t="shared" si="9"/>
        <v>0</v>
      </c>
      <c r="K263" s="1">
        <v>1</v>
      </c>
      <c r="L263" s="2"/>
    </row>
    <row r="264" spans="1:13" s="1" customFormat="1" x14ac:dyDescent="0.2">
      <c r="A264" s="1" t="s">
        <v>1811</v>
      </c>
      <c r="B264" s="1" t="s">
        <v>1812</v>
      </c>
      <c r="C264" s="1">
        <v>75</v>
      </c>
      <c r="D264" s="1" t="s">
        <v>10</v>
      </c>
      <c r="E264" s="1" t="s">
        <v>8</v>
      </c>
      <c r="F264" s="1" t="s">
        <v>11</v>
      </c>
      <c r="G264" s="1" t="s">
        <v>3</v>
      </c>
      <c r="I264" s="1">
        <f t="shared" si="8"/>
        <v>0</v>
      </c>
      <c r="J264" s="1">
        <f t="shared" si="9"/>
        <v>0</v>
      </c>
      <c r="K264" s="1">
        <v>1</v>
      </c>
      <c r="L264" s="2"/>
    </row>
    <row r="265" spans="1:13" s="1" customFormat="1" x14ac:dyDescent="0.2">
      <c r="A265" s="1" t="s">
        <v>1813</v>
      </c>
      <c r="B265" s="1" t="s">
        <v>1814</v>
      </c>
      <c r="C265" s="1">
        <v>75</v>
      </c>
      <c r="D265" s="1" t="s">
        <v>10</v>
      </c>
      <c r="E265" s="1" t="s">
        <v>8</v>
      </c>
      <c r="F265" s="1" t="s">
        <v>11</v>
      </c>
      <c r="G265" s="1" t="s">
        <v>3</v>
      </c>
      <c r="I265" s="1">
        <f t="shared" si="8"/>
        <v>0</v>
      </c>
      <c r="J265" s="1">
        <f t="shared" si="9"/>
        <v>0</v>
      </c>
      <c r="K265" s="1">
        <v>1</v>
      </c>
      <c r="L265" s="2"/>
    </row>
    <row r="266" spans="1:13" s="1" customFormat="1" x14ac:dyDescent="0.2">
      <c r="A266" s="1" t="s">
        <v>1819</v>
      </c>
      <c r="B266" s="1" t="s">
        <v>1820</v>
      </c>
      <c r="C266" s="1">
        <v>69</v>
      </c>
      <c r="D266" s="1" t="s">
        <v>10</v>
      </c>
      <c r="E266" s="1" t="s">
        <v>8</v>
      </c>
      <c r="F266" s="1" t="s">
        <v>11</v>
      </c>
      <c r="G266" s="1" t="s">
        <v>3</v>
      </c>
      <c r="I266" s="1">
        <f t="shared" si="8"/>
        <v>0</v>
      </c>
      <c r="J266" s="1">
        <f t="shared" si="9"/>
        <v>0</v>
      </c>
      <c r="K266" s="1">
        <v>1</v>
      </c>
      <c r="L266" s="2"/>
    </row>
    <row r="267" spans="1:13" s="1" customFormat="1" x14ac:dyDescent="0.2">
      <c r="A267" s="1" t="s">
        <v>1833</v>
      </c>
      <c r="B267" s="1" t="s">
        <v>1834</v>
      </c>
      <c r="C267" s="1">
        <v>65</v>
      </c>
      <c r="D267" s="1" t="s">
        <v>10</v>
      </c>
      <c r="E267" s="1" t="s">
        <v>8</v>
      </c>
      <c r="F267" s="1" t="s">
        <v>11</v>
      </c>
      <c r="G267" s="1" t="s">
        <v>3</v>
      </c>
      <c r="I267" s="1">
        <f t="shared" si="8"/>
        <v>0</v>
      </c>
      <c r="J267" s="1">
        <f t="shared" si="9"/>
        <v>0</v>
      </c>
      <c r="K267" s="1">
        <v>1</v>
      </c>
      <c r="L267" s="2"/>
    </row>
    <row r="268" spans="1:13" s="1" customFormat="1" x14ac:dyDescent="0.2">
      <c r="A268" s="1" t="s">
        <v>1837</v>
      </c>
      <c r="B268" s="1" t="s">
        <v>1838</v>
      </c>
      <c r="C268" s="1">
        <v>71</v>
      </c>
      <c r="D268" s="1" t="s">
        <v>10</v>
      </c>
      <c r="E268" s="1" t="s">
        <v>620</v>
      </c>
      <c r="F268" s="1" t="s">
        <v>1226</v>
      </c>
      <c r="G268" s="1" t="s">
        <v>3</v>
      </c>
      <c r="I268" s="1">
        <f t="shared" si="8"/>
        <v>0</v>
      </c>
      <c r="J268" s="1">
        <f t="shared" si="9"/>
        <v>0</v>
      </c>
      <c r="K268" s="1">
        <v>1</v>
      </c>
      <c r="L268" s="2"/>
      <c r="M268" s="2"/>
    </row>
    <row r="269" spans="1:13" s="1" customFormat="1" x14ac:dyDescent="0.2">
      <c r="A269" s="1" t="s">
        <v>1848</v>
      </c>
      <c r="B269" s="1" t="s">
        <v>1849</v>
      </c>
      <c r="C269" s="1">
        <v>62</v>
      </c>
      <c r="D269" s="1" t="s">
        <v>10</v>
      </c>
      <c r="E269" s="1" t="s">
        <v>8</v>
      </c>
      <c r="F269" s="1" t="s">
        <v>11</v>
      </c>
      <c r="G269" s="1" t="s">
        <v>3</v>
      </c>
      <c r="I269" s="1">
        <f t="shared" si="8"/>
        <v>0</v>
      </c>
      <c r="J269" s="1">
        <f t="shared" si="9"/>
        <v>0</v>
      </c>
      <c r="K269" s="1">
        <v>1</v>
      </c>
      <c r="L269" s="2"/>
    </row>
    <row r="270" spans="1:13" s="1" customFormat="1" x14ac:dyDescent="0.2">
      <c r="A270" s="1" t="s">
        <v>1850</v>
      </c>
      <c r="B270" s="1" t="s">
        <v>1851</v>
      </c>
      <c r="C270" s="1">
        <v>71</v>
      </c>
      <c r="D270" s="1" t="s">
        <v>10</v>
      </c>
      <c r="E270" s="1" t="s">
        <v>8</v>
      </c>
      <c r="F270" s="1" t="s">
        <v>11</v>
      </c>
      <c r="G270" s="1" t="s">
        <v>3</v>
      </c>
      <c r="I270" s="1">
        <f t="shared" si="8"/>
        <v>0</v>
      </c>
      <c r="J270" s="1">
        <f t="shared" si="9"/>
        <v>0</v>
      </c>
      <c r="K270" s="1">
        <v>1</v>
      </c>
      <c r="L270" s="2"/>
    </row>
    <row r="271" spans="1:13" s="1" customFormat="1" x14ac:dyDescent="0.2">
      <c r="A271" s="1" t="s">
        <v>1852</v>
      </c>
      <c r="B271" s="1" t="s">
        <v>1853</v>
      </c>
      <c r="C271" s="1">
        <v>73</v>
      </c>
      <c r="D271" s="1" t="s">
        <v>10</v>
      </c>
      <c r="E271" s="1" t="s">
        <v>8</v>
      </c>
      <c r="F271" s="1" t="s">
        <v>11</v>
      </c>
      <c r="G271" s="1" t="s">
        <v>3</v>
      </c>
      <c r="I271" s="1">
        <f t="shared" si="8"/>
        <v>0</v>
      </c>
      <c r="J271" s="1">
        <f t="shared" si="9"/>
        <v>0</v>
      </c>
      <c r="K271" s="1">
        <v>1</v>
      </c>
      <c r="L271" s="2"/>
    </row>
    <row r="272" spans="1:13" s="1" customFormat="1" x14ac:dyDescent="0.2">
      <c r="A272" s="1" t="s">
        <v>1863</v>
      </c>
      <c r="B272" s="1" t="s">
        <v>1864</v>
      </c>
      <c r="C272" s="1">
        <v>62</v>
      </c>
      <c r="D272" s="1" t="s">
        <v>5</v>
      </c>
      <c r="E272" s="1" t="s">
        <v>8</v>
      </c>
      <c r="F272" s="1" t="s">
        <v>11</v>
      </c>
      <c r="G272" s="1" t="s">
        <v>3</v>
      </c>
      <c r="I272" s="1">
        <f t="shared" si="8"/>
        <v>0</v>
      </c>
      <c r="J272" s="1">
        <f t="shared" si="9"/>
        <v>0</v>
      </c>
      <c r="K272" s="1">
        <v>1</v>
      </c>
      <c r="L272" s="2"/>
    </row>
    <row r="273" spans="1:13" s="1" customFormat="1" x14ac:dyDescent="0.2">
      <c r="A273" s="1" t="s">
        <v>1866</v>
      </c>
      <c r="B273" s="1" t="s">
        <v>1867</v>
      </c>
      <c r="C273" s="1">
        <v>73</v>
      </c>
      <c r="D273" s="1" t="s">
        <v>10</v>
      </c>
      <c r="E273" s="1" t="s">
        <v>8</v>
      </c>
      <c r="F273" s="1" t="s">
        <v>11</v>
      </c>
      <c r="G273" s="1" t="s">
        <v>3</v>
      </c>
      <c r="I273" s="1">
        <f t="shared" si="8"/>
        <v>0</v>
      </c>
      <c r="J273" s="1">
        <f t="shared" si="9"/>
        <v>0</v>
      </c>
      <c r="K273" s="1">
        <v>1</v>
      </c>
      <c r="L273" s="2"/>
      <c r="M273" s="2"/>
    </row>
    <row r="274" spans="1:13" s="1" customFormat="1" x14ac:dyDescent="0.2">
      <c r="A274" s="4" t="s">
        <v>1869</v>
      </c>
      <c r="B274" s="4" t="s">
        <v>1870</v>
      </c>
      <c r="C274" s="4">
        <v>76</v>
      </c>
      <c r="D274" s="4" t="s">
        <v>5</v>
      </c>
      <c r="E274" s="4" t="s">
        <v>8</v>
      </c>
      <c r="F274" s="4" t="s">
        <v>11</v>
      </c>
      <c r="G274" s="4" t="s">
        <v>3</v>
      </c>
      <c r="H274" s="4"/>
      <c r="I274" s="1">
        <f t="shared" si="8"/>
        <v>0</v>
      </c>
      <c r="J274" s="1">
        <f t="shared" si="9"/>
        <v>0</v>
      </c>
      <c r="K274" s="1">
        <v>1</v>
      </c>
      <c r="L274" s="6"/>
    </row>
    <row r="275" spans="1:13" s="1" customFormat="1" x14ac:dyDescent="0.2">
      <c r="A275" s="1" t="s">
        <v>1873</v>
      </c>
      <c r="B275" s="1" t="s">
        <v>1874</v>
      </c>
      <c r="C275" s="1">
        <v>61</v>
      </c>
      <c r="D275" s="1" t="s">
        <v>5</v>
      </c>
      <c r="E275" s="1" t="s">
        <v>8</v>
      </c>
      <c r="F275" s="1" t="s">
        <v>11</v>
      </c>
      <c r="G275" s="1" t="s">
        <v>3</v>
      </c>
      <c r="I275" s="1">
        <f t="shared" si="8"/>
        <v>0</v>
      </c>
      <c r="J275" s="1">
        <f t="shared" si="9"/>
        <v>0</v>
      </c>
      <c r="K275" s="1">
        <v>1</v>
      </c>
      <c r="L275" s="2"/>
    </row>
    <row r="276" spans="1:13" s="1" customFormat="1" x14ac:dyDescent="0.2">
      <c r="A276" s="1" t="s">
        <v>1875</v>
      </c>
      <c r="B276" s="1" t="s">
        <v>1876</v>
      </c>
      <c r="C276" s="1">
        <v>64</v>
      </c>
      <c r="D276" s="1" t="s">
        <v>10</v>
      </c>
      <c r="E276" s="1" t="s">
        <v>8</v>
      </c>
      <c r="F276" s="1" t="s">
        <v>11</v>
      </c>
      <c r="G276" s="1" t="s">
        <v>3</v>
      </c>
      <c r="I276" s="1">
        <f t="shared" si="8"/>
        <v>0</v>
      </c>
      <c r="J276" s="1">
        <f t="shared" si="9"/>
        <v>0</v>
      </c>
      <c r="K276" s="1">
        <v>1</v>
      </c>
      <c r="L276" s="2"/>
    </row>
    <row r="277" spans="1:13" s="1" customFormat="1" x14ac:dyDescent="0.2">
      <c r="A277" s="1" t="s">
        <v>1877</v>
      </c>
      <c r="B277" s="1" t="s">
        <v>1878</v>
      </c>
      <c r="C277" s="1">
        <v>64</v>
      </c>
      <c r="D277" s="1" t="s">
        <v>10</v>
      </c>
      <c r="E277" s="1" t="s">
        <v>8</v>
      </c>
      <c r="F277" s="1" t="s">
        <v>11</v>
      </c>
      <c r="G277" s="1" t="s">
        <v>3</v>
      </c>
      <c r="I277" s="1">
        <f t="shared" si="8"/>
        <v>0</v>
      </c>
      <c r="J277" s="1">
        <f t="shared" si="9"/>
        <v>0</v>
      </c>
      <c r="K277" s="1">
        <v>1</v>
      </c>
      <c r="L277" s="2"/>
    </row>
    <row r="278" spans="1:13" s="1" customFormat="1" x14ac:dyDescent="0.2">
      <c r="A278" s="1" t="s">
        <v>1886</v>
      </c>
      <c r="B278" s="1" t="s">
        <v>1887</v>
      </c>
      <c r="C278" s="1">
        <v>68</v>
      </c>
      <c r="D278" s="1" t="s">
        <v>5</v>
      </c>
      <c r="E278" s="1" t="s">
        <v>8</v>
      </c>
      <c r="F278" s="1" t="s">
        <v>11</v>
      </c>
      <c r="G278" s="1" t="s">
        <v>3</v>
      </c>
      <c r="I278" s="1">
        <f t="shared" si="8"/>
        <v>0</v>
      </c>
      <c r="J278" s="1">
        <f t="shared" si="9"/>
        <v>0</v>
      </c>
      <c r="K278" s="1">
        <v>1</v>
      </c>
      <c r="L278" s="2"/>
    </row>
    <row r="279" spans="1:13" s="1" customFormat="1" x14ac:dyDescent="0.2">
      <c r="A279" s="1" t="s">
        <v>1900</v>
      </c>
      <c r="B279" s="1" t="s">
        <v>1901</v>
      </c>
      <c r="C279" s="1">
        <v>74</v>
      </c>
      <c r="D279" s="1" t="s">
        <v>10</v>
      </c>
      <c r="E279" s="1" t="s">
        <v>8</v>
      </c>
      <c r="F279" s="1" t="s">
        <v>11</v>
      </c>
      <c r="G279" s="1" t="s">
        <v>3</v>
      </c>
      <c r="I279" s="1">
        <f t="shared" si="8"/>
        <v>0</v>
      </c>
      <c r="J279" s="1">
        <f t="shared" si="9"/>
        <v>0</v>
      </c>
      <c r="K279" s="1">
        <v>1</v>
      </c>
      <c r="L279" s="2"/>
    </row>
    <row r="280" spans="1:13" s="1" customFormat="1" x14ac:dyDescent="0.2">
      <c r="A280" s="1" t="s">
        <v>1906</v>
      </c>
      <c r="B280" s="1" t="s">
        <v>1907</v>
      </c>
      <c r="C280" s="1">
        <v>61</v>
      </c>
      <c r="D280" s="1" t="s">
        <v>10</v>
      </c>
      <c r="E280" s="1" t="s">
        <v>8</v>
      </c>
      <c r="F280" s="1" t="s">
        <v>11</v>
      </c>
      <c r="G280" s="1" t="s">
        <v>3</v>
      </c>
      <c r="I280" s="1">
        <f t="shared" si="8"/>
        <v>0</v>
      </c>
      <c r="J280" s="1">
        <f t="shared" si="9"/>
        <v>0</v>
      </c>
      <c r="K280" s="1">
        <v>1</v>
      </c>
      <c r="L280" s="2"/>
    </row>
    <row r="281" spans="1:13" s="1" customFormat="1" x14ac:dyDescent="0.2">
      <c r="A281" s="1" t="s">
        <v>1910</v>
      </c>
      <c r="B281" s="1" t="s">
        <v>1911</v>
      </c>
      <c r="C281" s="1">
        <v>65</v>
      </c>
      <c r="D281" s="1" t="s">
        <v>10</v>
      </c>
      <c r="E281" s="1" t="s">
        <v>620</v>
      </c>
      <c r="F281" s="1" t="s">
        <v>11</v>
      </c>
      <c r="G281" s="1" t="s">
        <v>3</v>
      </c>
      <c r="I281" s="1">
        <f t="shared" si="8"/>
        <v>0</v>
      </c>
      <c r="J281" s="1">
        <f t="shared" si="9"/>
        <v>0</v>
      </c>
      <c r="K281" s="1">
        <v>1</v>
      </c>
      <c r="L281" s="2"/>
    </row>
    <row r="282" spans="1:13" s="1" customFormat="1" x14ac:dyDescent="0.2">
      <c r="A282" s="1" t="s">
        <v>1914</v>
      </c>
      <c r="B282" s="1" t="s">
        <v>1915</v>
      </c>
      <c r="C282" s="1">
        <v>67</v>
      </c>
      <c r="D282" s="1" t="s">
        <v>5</v>
      </c>
      <c r="E282" s="1" t="s">
        <v>8</v>
      </c>
      <c r="F282" s="1" t="s">
        <v>11</v>
      </c>
      <c r="G282" s="1" t="s">
        <v>3</v>
      </c>
      <c r="I282" s="1">
        <f t="shared" si="8"/>
        <v>0</v>
      </c>
      <c r="J282" s="1">
        <f t="shared" si="9"/>
        <v>0</v>
      </c>
      <c r="K282" s="1">
        <v>1</v>
      </c>
      <c r="L282" s="2"/>
    </row>
    <row r="283" spans="1:13" s="1" customFormat="1" x14ac:dyDescent="0.2">
      <c r="A283" s="1" t="s">
        <v>1918</v>
      </c>
      <c r="B283" s="1" t="s">
        <v>1919</v>
      </c>
      <c r="C283" s="1">
        <v>73</v>
      </c>
      <c r="D283" s="1" t="s">
        <v>10</v>
      </c>
      <c r="E283" s="1" t="s">
        <v>8</v>
      </c>
      <c r="F283" s="1" t="s">
        <v>11</v>
      </c>
      <c r="G283" s="1" t="s">
        <v>3</v>
      </c>
      <c r="I283" s="1">
        <f t="shared" si="8"/>
        <v>0</v>
      </c>
      <c r="J283" s="1">
        <f t="shared" si="9"/>
        <v>0</v>
      </c>
      <c r="K283" s="1">
        <v>1</v>
      </c>
      <c r="L283" s="2"/>
    </row>
    <row r="284" spans="1:13" s="1" customFormat="1" x14ac:dyDescent="0.2">
      <c r="A284" s="1" t="s">
        <v>1920</v>
      </c>
      <c r="B284" s="1" t="s">
        <v>1921</v>
      </c>
      <c r="C284" s="1">
        <v>80</v>
      </c>
      <c r="D284" s="1" t="s">
        <v>5</v>
      </c>
      <c r="E284" s="1" t="s">
        <v>8</v>
      </c>
      <c r="F284" s="1" t="s">
        <v>11</v>
      </c>
      <c r="G284" s="1" t="s">
        <v>3</v>
      </c>
      <c r="I284" s="1">
        <f t="shared" si="8"/>
        <v>0</v>
      </c>
      <c r="J284" s="1">
        <f t="shared" si="9"/>
        <v>0</v>
      </c>
      <c r="K284" s="1">
        <v>1</v>
      </c>
      <c r="L284" s="2"/>
    </row>
    <row r="285" spans="1:13" s="1" customFormat="1" x14ac:dyDescent="0.2">
      <c r="A285" s="1" t="s">
        <v>1922</v>
      </c>
      <c r="B285" s="1" t="s">
        <v>1923</v>
      </c>
      <c r="C285" s="1">
        <v>86</v>
      </c>
      <c r="D285" s="1" t="s">
        <v>5</v>
      </c>
      <c r="E285" s="1" t="s">
        <v>8</v>
      </c>
      <c r="F285" s="1" t="s">
        <v>11</v>
      </c>
      <c r="G285" s="1" t="s">
        <v>3</v>
      </c>
      <c r="I285" s="1">
        <f t="shared" si="8"/>
        <v>0</v>
      </c>
      <c r="J285" s="1">
        <f t="shared" si="9"/>
        <v>0</v>
      </c>
      <c r="K285" s="1">
        <v>1</v>
      </c>
      <c r="L285" s="2"/>
      <c r="M285" s="2"/>
    </row>
    <row r="286" spans="1:13" s="1" customFormat="1" x14ac:dyDescent="0.2">
      <c r="A286" s="1" t="s">
        <v>1936</v>
      </c>
      <c r="B286" s="1" t="s">
        <v>1937</v>
      </c>
      <c r="C286" s="1">
        <v>86</v>
      </c>
      <c r="D286" s="1" t="s">
        <v>5</v>
      </c>
      <c r="E286" s="1" t="s">
        <v>620</v>
      </c>
      <c r="F286" s="1" t="s">
        <v>11</v>
      </c>
      <c r="G286" s="1" t="s">
        <v>3</v>
      </c>
      <c r="I286" s="1">
        <f t="shared" si="8"/>
        <v>0</v>
      </c>
      <c r="J286" s="1">
        <f t="shared" si="9"/>
        <v>0</v>
      </c>
      <c r="K286" s="1">
        <v>1</v>
      </c>
      <c r="L286" s="2"/>
    </row>
    <row r="287" spans="1:13" s="1" customFormat="1" x14ac:dyDescent="0.2">
      <c r="A287" s="1" t="s">
        <v>1941</v>
      </c>
      <c r="B287" s="1" t="s">
        <v>1942</v>
      </c>
      <c r="C287" s="1">
        <v>69</v>
      </c>
      <c r="D287" s="1" t="s">
        <v>10</v>
      </c>
      <c r="E287" s="1" t="s">
        <v>8</v>
      </c>
      <c r="F287" s="1" t="s">
        <v>11</v>
      </c>
      <c r="G287" s="1" t="s">
        <v>3</v>
      </c>
      <c r="I287" s="1">
        <f t="shared" si="8"/>
        <v>0</v>
      </c>
      <c r="J287" s="1">
        <f t="shared" si="9"/>
        <v>0</v>
      </c>
      <c r="K287" s="1">
        <v>1</v>
      </c>
      <c r="L287" s="2"/>
    </row>
    <row r="288" spans="1:13" s="1" customFormat="1" x14ac:dyDescent="0.2">
      <c r="A288" s="1" t="s">
        <v>1945</v>
      </c>
      <c r="B288" s="1" t="s">
        <v>1946</v>
      </c>
      <c r="C288" s="1">
        <v>70</v>
      </c>
      <c r="D288" s="1" t="s">
        <v>5</v>
      </c>
      <c r="E288" s="1" t="s">
        <v>8</v>
      </c>
      <c r="F288" s="1" t="s">
        <v>11</v>
      </c>
      <c r="G288" s="1" t="s">
        <v>3</v>
      </c>
      <c r="I288" s="1">
        <f t="shared" si="8"/>
        <v>0</v>
      </c>
      <c r="J288" s="1">
        <f t="shared" si="9"/>
        <v>0</v>
      </c>
      <c r="K288" s="1">
        <v>1</v>
      </c>
      <c r="L288" s="2"/>
      <c r="M288" s="2"/>
    </row>
    <row r="289" spans="1:13" s="1" customFormat="1" x14ac:dyDescent="0.2">
      <c r="A289" s="1" t="s">
        <v>1948</v>
      </c>
      <c r="B289" s="1" t="s">
        <v>1949</v>
      </c>
      <c r="C289" s="1">
        <v>74</v>
      </c>
      <c r="D289" s="1" t="s">
        <v>5</v>
      </c>
      <c r="E289" s="1" t="s">
        <v>8</v>
      </c>
      <c r="F289" s="1" t="s">
        <v>11</v>
      </c>
      <c r="G289" s="1" t="s">
        <v>3</v>
      </c>
      <c r="I289" s="1">
        <f t="shared" si="8"/>
        <v>0</v>
      </c>
      <c r="J289" s="1">
        <f t="shared" si="9"/>
        <v>0</v>
      </c>
      <c r="K289" s="1">
        <v>1</v>
      </c>
      <c r="L289" s="2"/>
    </row>
    <row r="290" spans="1:13" s="1" customFormat="1" x14ac:dyDescent="0.2">
      <c r="A290" s="1" t="s">
        <v>1951</v>
      </c>
      <c r="B290" s="1" t="s">
        <v>1952</v>
      </c>
      <c r="C290" s="1">
        <v>76</v>
      </c>
      <c r="D290" s="1" t="s">
        <v>10</v>
      </c>
      <c r="E290" s="1" t="s">
        <v>8</v>
      </c>
      <c r="F290" s="1" t="s">
        <v>11</v>
      </c>
      <c r="G290" s="1" t="s">
        <v>3</v>
      </c>
      <c r="I290" s="1">
        <f t="shared" si="8"/>
        <v>0</v>
      </c>
      <c r="J290" s="1">
        <f t="shared" si="9"/>
        <v>0</v>
      </c>
      <c r="K290" s="1">
        <v>1</v>
      </c>
      <c r="L290" s="2"/>
    </row>
    <row r="291" spans="1:13" s="1" customFormat="1" x14ac:dyDescent="0.2">
      <c r="A291" s="1" t="s">
        <v>1960</v>
      </c>
      <c r="B291" s="1" t="s">
        <v>1961</v>
      </c>
      <c r="C291" s="1">
        <v>60</v>
      </c>
      <c r="D291" s="1" t="s">
        <v>5</v>
      </c>
      <c r="E291" s="1" t="s">
        <v>8</v>
      </c>
      <c r="F291" s="1" t="s">
        <v>11</v>
      </c>
      <c r="G291" s="1" t="s">
        <v>3</v>
      </c>
      <c r="I291" s="1">
        <f t="shared" si="8"/>
        <v>0</v>
      </c>
      <c r="J291" s="1">
        <f t="shared" si="9"/>
        <v>0</v>
      </c>
      <c r="K291" s="1">
        <v>1</v>
      </c>
      <c r="L291" s="2"/>
      <c r="M291" s="2"/>
    </row>
    <row r="292" spans="1:13" s="1" customFormat="1" x14ac:dyDescent="0.2">
      <c r="A292" s="1" t="s">
        <v>1962</v>
      </c>
      <c r="B292" s="1" t="s">
        <v>1963</v>
      </c>
      <c r="C292" s="1">
        <v>62</v>
      </c>
      <c r="D292" s="1" t="s">
        <v>10</v>
      </c>
      <c r="E292" s="1" t="s">
        <v>8</v>
      </c>
      <c r="F292" s="1" t="s">
        <v>11</v>
      </c>
      <c r="G292" s="1" t="s">
        <v>3</v>
      </c>
      <c r="I292" s="1">
        <f t="shared" si="8"/>
        <v>0</v>
      </c>
      <c r="J292" s="1">
        <f t="shared" si="9"/>
        <v>0</v>
      </c>
      <c r="K292" s="1">
        <v>1</v>
      </c>
      <c r="L292" s="2"/>
    </row>
    <row r="293" spans="1:13" s="1" customFormat="1" x14ac:dyDescent="0.2">
      <c r="A293" s="1" t="s">
        <v>1966</v>
      </c>
      <c r="B293" s="1" t="s">
        <v>1967</v>
      </c>
      <c r="C293" s="1">
        <v>75</v>
      </c>
      <c r="D293" s="1" t="s">
        <v>5</v>
      </c>
      <c r="E293" s="1" t="s">
        <v>8</v>
      </c>
      <c r="F293" s="1" t="s">
        <v>11</v>
      </c>
      <c r="G293" s="1" t="s">
        <v>3</v>
      </c>
      <c r="I293" s="1">
        <f t="shared" si="8"/>
        <v>0</v>
      </c>
      <c r="J293" s="1">
        <f t="shared" si="9"/>
        <v>0</v>
      </c>
      <c r="K293" s="1">
        <v>1</v>
      </c>
      <c r="L293" s="2"/>
    </row>
    <row r="294" spans="1:13" s="1" customFormat="1" x14ac:dyDescent="0.2">
      <c r="A294" s="1" t="s">
        <v>1971</v>
      </c>
      <c r="B294" s="1" t="s">
        <v>1972</v>
      </c>
      <c r="C294" s="1">
        <v>77</v>
      </c>
      <c r="D294" s="1" t="s">
        <v>5</v>
      </c>
      <c r="E294" s="1" t="s">
        <v>620</v>
      </c>
      <c r="F294" s="1" t="s">
        <v>11</v>
      </c>
      <c r="G294" s="1" t="s">
        <v>3</v>
      </c>
      <c r="I294" s="1">
        <f t="shared" si="8"/>
        <v>0</v>
      </c>
      <c r="J294" s="1">
        <f t="shared" si="9"/>
        <v>0</v>
      </c>
      <c r="K294" s="1">
        <v>1</v>
      </c>
      <c r="L294" s="2"/>
    </row>
    <row r="295" spans="1:13" s="1" customFormat="1" x14ac:dyDescent="0.2">
      <c r="A295" s="1" t="s">
        <v>1975</v>
      </c>
      <c r="B295" s="1" t="s">
        <v>1976</v>
      </c>
      <c r="C295" s="1">
        <v>66</v>
      </c>
      <c r="D295" s="1" t="s">
        <v>5</v>
      </c>
      <c r="E295" s="1" t="s">
        <v>8</v>
      </c>
      <c r="F295" s="1" t="s">
        <v>11</v>
      </c>
      <c r="G295" s="1" t="s">
        <v>3</v>
      </c>
      <c r="I295" s="1">
        <f t="shared" si="8"/>
        <v>0</v>
      </c>
      <c r="J295" s="1">
        <f t="shared" si="9"/>
        <v>0</v>
      </c>
      <c r="K295" s="1">
        <v>1</v>
      </c>
      <c r="L295" s="2"/>
    </row>
    <row r="296" spans="1:13" s="1" customFormat="1" x14ac:dyDescent="0.2">
      <c r="A296" s="1" t="s">
        <v>1977</v>
      </c>
      <c r="B296" s="1" t="s">
        <v>1978</v>
      </c>
      <c r="C296" s="1">
        <v>67</v>
      </c>
      <c r="D296" s="1" t="s">
        <v>10</v>
      </c>
      <c r="E296" s="1" t="s">
        <v>8</v>
      </c>
      <c r="F296" s="1" t="s">
        <v>11</v>
      </c>
      <c r="G296" s="1" t="s">
        <v>3</v>
      </c>
      <c r="I296" s="1">
        <f t="shared" si="8"/>
        <v>0</v>
      </c>
      <c r="J296" s="1">
        <f t="shared" si="9"/>
        <v>0</v>
      </c>
      <c r="K296" s="1">
        <v>1</v>
      </c>
      <c r="L296" s="2"/>
    </row>
    <row r="297" spans="1:13" s="1" customFormat="1" x14ac:dyDescent="0.2">
      <c r="A297" s="1" t="s">
        <v>1979</v>
      </c>
      <c r="B297" s="1" t="s">
        <v>1980</v>
      </c>
      <c r="C297" s="1">
        <v>67</v>
      </c>
      <c r="D297" s="1" t="s">
        <v>10</v>
      </c>
      <c r="E297" s="1" t="s">
        <v>8</v>
      </c>
      <c r="F297" s="1" t="s">
        <v>11</v>
      </c>
      <c r="G297" s="1" t="s">
        <v>3</v>
      </c>
      <c r="I297" s="1">
        <f t="shared" si="8"/>
        <v>0</v>
      </c>
      <c r="J297" s="1">
        <f t="shared" si="9"/>
        <v>0</v>
      </c>
      <c r="K297" s="1">
        <v>1</v>
      </c>
      <c r="L297" s="2"/>
    </row>
    <row r="298" spans="1:13" s="1" customFormat="1" x14ac:dyDescent="0.2">
      <c r="A298" s="1" t="s">
        <v>1982</v>
      </c>
      <c r="B298" s="1" t="s">
        <v>1983</v>
      </c>
      <c r="C298" s="1">
        <v>69</v>
      </c>
      <c r="D298" s="1" t="s">
        <v>10</v>
      </c>
      <c r="E298" s="1" t="s">
        <v>620</v>
      </c>
      <c r="F298" s="1" t="s">
        <v>1226</v>
      </c>
      <c r="G298" s="1" t="s">
        <v>3</v>
      </c>
      <c r="I298" s="1">
        <f t="shared" si="8"/>
        <v>0</v>
      </c>
      <c r="J298" s="1">
        <f t="shared" si="9"/>
        <v>0</v>
      </c>
      <c r="K298" s="1">
        <v>1</v>
      </c>
      <c r="L298" s="2"/>
    </row>
    <row r="299" spans="1:13" s="1" customFormat="1" x14ac:dyDescent="0.2">
      <c r="A299" s="1" t="s">
        <v>1996</v>
      </c>
      <c r="B299" s="1" t="s">
        <v>1997</v>
      </c>
      <c r="C299" s="1">
        <v>63</v>
      </c>
      <c r="D299" s="1" t="s">
        <v>10</v>
      </c>
      <c r="E299" s="1" t="s">
        <v>8</v>
      </c>
      <c r="F299" s="1" t="s">
        <v>11</v>
      </c>
      <c r="G299" s="1" t="s">
        <v>3</v>
      </c>
      <c r="I299" s="1">
        <f t="shared" si="8"/>
        <v>0</v>
      </c>
      <c r="J299" s="1">
        <f t="shared" si="9"/>
        <v>0</v>
      </c>
      <c r="K299" s="1">
        <v>1</v>
      </c>
      <c r="L299" s="2"/>
    </row>
    <row r="300" spans="1:13" s="1" customFormat="1" x14ac:dyDescent="0.2">
      <c r="A300" s="1" t="s">
        <v>1998</v>
      </c>
      <c r="B300" s="1" t="s">
        <v>1999</v>
      </c>
      <c r="C300" s="1">
        <v>64</v>
      </c>
      <c r="D300" s="1" t="s">
        <v>10</v>
      </c>
      <c r="E300" s="1" t="s">
        <v>8</v>
      </c>
      <c r="F300" s="1" t="s">
        <v>11</v>
      </c>
      <c r="G300" s="1" t="s">
        <v>3</v>
      </c>
      <c r="I300" s="1">
        <f t="shared" si="8"/>
        <v>0</v>
      </c>
      <c r="J300" s="1">
        <f t="shared" si="9"/>
        <v>0</v>
      </c>
      <c r="K300" s="1">
        <v>1</v>
      </c>
      <c r="L300" s="2"/>
    </row>
    <row r="301" spans="1:13" s="1" customFormat="1" x14ac:dyDescent="0.2">
      <c r="A301" s="1" t="s">
        <v>2000</v>
      </c>
      <c r="B301" s="1" t="s">
        <v>2001</v>
      </c>
      <c r="C301" s="1">
        <v>64</v>
      </c>
      <c r="D301" s="1" t="s">
        <v>5</v>
      </c>
      <c r="E301" s="1" t="s">
        <v>8</v>
      </c>
      <c r="F301" s="1" t="s">
        <v>11</v>
      </c>
      <c r="G301" s="1" t="s">
        <v>3</v>
      </c>
      <c r="I301" s="1">
        <f t="shared" si="8"/>
        <v>0</v>
      </c>
      <c r="J301" s="1">
        <f t="shared" si="9"/>
        <v>0</v>
      </c>
      <c r="K301" s="1">
        <v>1</v>
      </c>
      <c r="L301" s="2"/>
    </row>
    <row r="302" spans="1:13" s="1" customFormat="1" x14ac:dyDescent="0.2">
      <c r="A302" s="1" t="s">
        <v>2002</v>
      </c>
      <c r="B302" s="1" t="s">
        <v>2003</v>
      </c>
      <c r="C302" s="1">
        <v>66</v>
      </c>
      <c r="D302" s="1" t="s">
        <v>10</v>
      </c>
      <c r="E302" s="1" t="s">
        <v>8</v>
      </c>
      <c r="F302" s="1" t="s">
        <v>11</v>
      </c>
      <c r="G302" s="1" t="s">
        <v>3</v>
      </c>
      <c r="I302" s="1">
        <f t="shared" si="8"/>
        <v>0</v>
      </c>
      <c r="J302" s="1">
        <f t="shared" si="9"/>
        <v>0</v>
      </c>
      <c r="K302" s="1">
        <v>1</v>
      </c>
      <c r="L302" s="2"/>
    </row>
    <row r="303" spans="1:13" s="1" customFormat="1" x14ac:dyDescent="0.2">
      <c r="A303" s="1" t="s">
        <v>2006</v>
      </c>
      <c r="B303" s="1" t="s">
        <v>2007</v>
      </c>
      <c r="C303" s="1">
        <v>75</v>
      </c>
      <c r="D303" s="1" t="s">
        <v>10</v>
      </c>
      <c r="E303" s="1" t="s">
        <v>8</v>
      </c>
      <c r="F303" s="1" t="s">
        <v>11</v>
      </c>
      <c r="G303" s="1" t="s">
        <v>3</v>
      </c>
      <c r="I303" s="1">
        <f t="shared" si="8"/>
        <v>0</v>
      </c>
      <c r="J303" s="1">
        <f t="shared" si="9"/>
        <v>0</v>
      </c>
      <c r="K303" s="1">
        <v>1</v>
      </c>
      <c r="L303" s="2"/>
    </row>
    <row r="304" spans="1:13" s="1" customFormat="1" x14ac:dyDescent="0.2">
      <c r="A304" s="1" t="s">
        <v>2011</v>
      </c>
      <c r="B304" s="1" t="s">
        <v>2012</v>
      </c>
      <c r="C304" s="1">
        <v>60</v>
      </c>
      <c r="D304" s="1" t="s">
        <v>10</v>
      </c>
      <c r="E304" s="1" t="s">
        <v>8</v>
      </c>
      <c r="F304" s="1" t="s">
        <v>11</v>
      </c>
      <c r="G304" s="1" t="s">
        <v>3</v>
      </c>
      <c r="I304" s="1">
        <f t="shared" si="8"/>
        <v>0</v>
      </c>
      <c r="J304" s="1">
        <f t="shared" si="9"/>
        <v>0</v>
      </c>
      <c r="K304" s="1">
        <v>1</v>
      </c>
      <c r="L304" s="2"/>
    </row>
    <row r="305" spans="1:13" s="1" customFormat="1" x14ac:dyDescent="0.2">
      <c r="A305" s="1" t="s">
        <v>2013</v>
      </c>
      <c r="B305" s="1" t="s">
        <v>2014</v>
      </c>
      <c r="C305" s="1">
        <v>63</v>
      </c>
      <c r="D305" s="1" t="s">
        <v>10</v>
      </c>
      <c r="E305" s="1" t="s">
        <v>8</v>
      </c>
      <c r="F305" s="1" t="s">
        <v>11</v>
      </c>
      <c r="G305" s="1" t="s">
        <v>3</v>
      </c>
      <c r="I305" s="1">
        <f t="shared" si="8"/>
        <v>0</v>
      </c>
      <c r="J305" s="1">
        <f t="shared" si="9"/>
        <v>0</v>
      </c>
      <c r="K305" s="1">
        <v>1</v>
      </c>
      <c r="L305" s="2"/>
    </row>
    <row r="306" spans="1:13" s="1" customFormat="1" x14ac:dyDescent="0.2">
      <c r="A306" s="1" t="s">
        <v>2015</v>
      </c>
      <c r="B306" s="1" t="s">
        <v>2016</v>
      </c>
      <c r="C306" s="1">
        <v>63</v>
      </c>
      <c r="D306" s="1" t="s">
        <v>10</v>
      </c>
      <c r="E306" s="1" t="s">
        <v>8</v>
      </c>
      <c r="F306" s="1" t="s">
        <v>11</v>
      </c>
      <c r="G306" s="1" t="s">
        <v>3</v>
      </c>
      <c r="I306" s="1">
        <f t="shared" si="8"/>
        <v>0</v>
      </c>
      <c r="J306" s="1">
        <f t="shared" si="9"/>
        <v>0</v>
      </c>
      <c r="K306" s="1">
        <v>1</v>
      </c>
      <c r="L306" s="2"/>
    </row>
    <row r="307" spans="1:13" s="1" customFormat="1" x14ac:dyDescent="0.2">
      <c r="A307" s="1" t="s">
        <v>2033</v>
      </c>
      <c r="B307" s="1" t="s">
        <v>2034</v>
      </c>
      <c r="C307" s="1">
        <v>66</v>
      </c>
      <c r="D307" s="1" t="s">
        <v>10</v>
      </c>
      <c r="E307" s="1" t="s">
        <v>8</v>
      </c>
      <c r="F307" s="1" t="s">
        <v>11</v>
      </c>
      <c r="G307" s="1" t="s">
        <v>3</v>
      </c>
      <c r="I307" s="1">
        <f t="shared" si="8"/>
        <v>0</v>
      </c>
      <c r="J307" s="1">
        <f t="shared" si="9"/>
        <v>0</v>
      </c>
      <c r="K307" s="1">
        <v>1</v>
      </c>
      <c r="L307" s="2"/>
    </row>
    <row r="308" spans="1:13" s="1" customFormat="1" x14ac:dyDescent="0.2">
      <c r="A308" s="1" t="s">
        <v>2035</v>
      </c>
      <c r="B308" s="1" t="s">
        <v>2036</v>
      </c>
      <c r="C308" s="1">
        <v>68</v>
      </c>
      <c r="D308" s="1" t="s">
        <v>5</v>
      </c>
      <c r="E308" s="1" t="s">
        <v>8</v>
      </c>
      <c r="F308" s="1" t="s">
        <v>11</v>
      </c>
      <c r="G308" s="1" t="s">
        <v>3</v>
      </c>
      <c r="I308" s="1">
        <f t="shared" si="8"/>
        <v>0</v>
      </c>
      <c r="J308" s="1">
        <f t="shared" si="9"/>
        <v>0</v>
      </c>
      <c r="K308" s="1">
        <v>1</v>
      </c>
      <c r="L308" s="2"/>
      <c r="M308" s="2"/>
    </row>
    <row r="309" spans="1:13" s="1" customFormat="1" x14ac:dyDescent="0.2">
      <c r="A309" s="1" t="s">
        <v>2039</v>
      </c>
      <c r="B309" s="1" t="s">
        <v>2040</v>
      </c>
      <c r="C309" s="1">
        <v>77</v>
      </c>
      <c r="D309" s="1" t="s">
        <v>10</v>
      </c>
      <c r="E309" s="1" t="s">
        <v>8</v>
      </c>
      <c r="F309" s="1" t="s">
        <v>11</v>
      </c>
      <c r="G309" s="1" t="s">
        <v>3</v>
      </c>
      <c r="I309" s="1">
        <f t="shared" si="8"/>
        <v>0</v>
      </c>
      <c r="J309" s="1">
        <f t="shared" si="9"/>
        <v>0</v>
      </c>
      <c r="K309" s="1">
        <v>1</v>
      </c>
      <c r="L309" s="2"/>
    </row>
    <row r="310" spans="1:13" s="1" customFormat="1" x14ac:dyDescent="0.2">
      <c r="A310" s="1" t="s">
        <v>2049</v>
      </c>
      <c r="B310" s="1" t="s">
        <v>2050</v>
      </c>
      <c r="C310" s="1">
        <v>65</v>
      </c>
      <c r="D310" s="1" t="s">
        <v>10</v>
      </c>
      <c r="E310" s="1" t="s">
        <v>8</v>
      </c>
      <c r="F310" s="1" t="s">
        <v>11</v>
      </c>
      <c r="G310" s="1" t="s">
        <v>3</v>
      </c>
      <c r="I310" s="1">
        <f t="shared" si="8"/>
        <v>0</v>
      </c>
      <c r="J310" s="1">
        <f t="shared" si="9"/>
        <v>0</v>
      </c>
      <c r="K310" s="1">
        <v>1</v>
      </c>
      <c r="L310" s="2"/>
      <c r="M310" s="2"/>
    </row>
    <row r="311" spans="1:13" s="1" customFormat="1" x14ac:dyDescent="0.2">
      <c r="A311" s="1" t="s">
        <v>2055</v>
      </c>
      <c r="B311" s="1" t="s">
        <v>2056</v>
      </c>
      <c r="C311" s="1">
        <v>77</v>
      </c>
      <c r="D311" s="1" t="s">
        <v>10</v>
      </c>
      <c r="E311" s="1" t="s">
        <v>8</v>
      </c>
      <c r="F311" s="1" t="s">
        <v>11</v>
      </c>
      <c r="G311" s="1" t="s">
        <v>3</v>
      </c>
      <c r="I311" s="1">
        <f t="shared" si="8"/>
        <v>0</v>
      </c>
      <c r="J311" s="1">
        <f t="shared" si="9"/>
        <v>0</v>
      </c>
      <c r="K311" s="1">
        <v>1</v>
      </c>
      <c r="L311" s="2"/>
    </row>
    <row r="312" spans="1:13" s="1" customFormat="1" x14ac:dyDescent="0.2">
      <c r="A312" s="1" t="s">
        <v>2057</v>
      </c>
      <c r="B312" s="1" t="s">
        <v>2058</v>
      </c>
      <c r="C312" s="1">
        <v>78</v>
      </c>
      <c r="D312" s="1" t="s">
        <v>5</v>
      </c>
      <c r="E312" s="1" t="s">
        <v>8</v>
      </c>
      <c r="F312" s="1" t="s">
        <v>11</v>
      </c>
      <c r="G312" s="1" t="s">
        <v>3</v>
      </c>
      <c r="I312" s="1">
        <f t="shared" si="8"/>
        <v>0</v>
      </c>
      <c r="J312" s="1">
        <f t="shared" si="9"/>
        <v>0</v>
      </c>
      <c r="K312" s="1">
        <v>1</v>
      </c>
    </row>
    <row r="313" spans="1:13" s="1" customFormat="1" x14ac:dyDescent="0.2">
      <c r="A313" s="1" t="s">
        <v>2061</v>
      </c>
      <c r="B313" s="1" t="s">
        <v>2062</v>
      </c>
      <c r="C313" s="1">
        <v>72</v>
      </c>
      <c r="D313" s="1" t="s">
        <v>10</v>
      </c>
      <c r="E313" s="1" t="s">
        <v>8</v>
      </c>
      <c r="F313" s="1" t="s">
        <v>1226</v>
      </c>
      <c r="G313" s="1" t="s">
        <v>3</v>
      </c>
      <c r="I313" s="1">
        <f t="shared" si="8"/>
        <v>0</v>
      </c>
      <c r="J313" s="1">
        <f t="shared" si="9"/>
        <v>0</v>
      </c>
      <c r="K313" s="1">
        <v>1</v>
      </c>
      <c r="L313" s="2"/>
    </row>
    <row r="314" spans="1:13" s="1" customFormat="1" x14ac:dyDescent="0.2">
      <c r="A314" s="1" t="s">
        <v>2067</v>
      </c>
      <c r="B314" s="1" t="s">
        <v>2068</v>
      </c>
      <c r="C314" s="1">
        <v>60</v>
      </c>
      <c r="D314" s="1" t="s">
        <v>5</v>
      </c>
      <c r="E314" s="1" t="s">
        <v>8</v>
      </c>
      <c r="F314" s="1" t="s">
        <v>11</v>
      </c>
      <c r="G314" s="1" t="s">
        <v>3</v>
      </c>
      <c r="I314" s="1">
        <f t="shared" si="8"/>
        <v>0</v>
      </c>
      <c r="J314" s="1">
        <f t="shared" si="9"/>
        <v>0</v>
      </c>
      <c r="K314" s="1">
        <v>1</v>
      </c>
      <c r="L314" s="2"/>
      <c r="M314" s="2"/>
    </row>
    <row r="315" spans="1:13" s="1" customFormat="1" x14ac:dyDescent="0.2">
      <c r="A315" s="1" t="s">
        <v>2071</v>
      </c>
      <c r="B315" s="1" t="s">
        <v>2072</v>
      </c>
      <c r="C315" s="1">
        <v>63</v>
      </c>
      <c r="D315" s="1" t="s">
        <v>10</v>
      </c>
      <c r="E315" s="1" t="s">
        <v>8</v>
      </c>
      <c r="F315" s="1" t="s">
        <v>11</v>
      </c>
      <c r="G315" s="1" t="s">
        <v>3</v>
      </c>
      <c r="I315" s="1">
        <f t="shared" si="8"/>
        <v>0</v>
      </c>
      <c r="J315" s="1">
        <f t="shared" si="9"/>
        <v>0</v>
      </c>
      <c r="K315" s="1">
        <v>1</v>
      </c>
      <c r="L315" s="2"/>
    </row>
    <row r="316" spans="1:13" s="1" customFormat="1" x14ac:dyDescent="0.2">
      <c r="A316" s="1" t="s">
        <v>2075</v>
      </c>
      <c r="B316" s="1" t="s">
        <v>2076</v>
      </c>
      <c r="C316" s="1">
        <v>69</v>
      </c>
      <c r="D316" s="1" t="s">
        <v>5</v>
      </c>
      <c r="E316" s="1" t="s">
        <v>8</v>
      </c>
      <c r="F316" s="1" t="s">
        <v>11</v>
      </c>
      <c r="G316" s="1" t="s">
        <v>3</v>
      </c>
      <c r="I316" s="1">
        <f t="shared" si="8"/>
        <v>0</v>
      </c>
      <c r="J316" s="1">
        <f t="shared" si="9"/>
        <v>0</v>
      </c>
      <c r="K316" s="1">
        <v>1</v>
      </c>
      <c r="L316" s="2"/>
    </row>
    <row r="317" spans="1:13" s="1" customFormat="1" x14ac:dyDescent="0.2">
      <c r="A317" s="1" t="s">
        <v>2077</v>
      </c>
      <c r="B317" s="1" t="s">
        <v>2078</v>
      </c>
      <c r="C317" s="1">
        <v>76</v>
      </c>
      <c r="D317" s="1" t="s">
        <v>5</v>
      </c>
      <c r="E317" s="1" t="s">
        <v>8</v>
      </c>
      <c r="F317" s="1" t="s">
        <v>11</v>
      </c>
      <c r="G317" s="1" t="s">
        <v>3</v>
      </c>
      <c r="I317" s="1">
        <f t="shared" si="8"/>
        <v>0</v>
      </c>
      <c r="J317" s="1">
        <f t="shared" si="9"/>
        <v>0</v>
      </c>
      <c r="K317" s="1">
        <v>1</v>
      </c>
      <c r="L317" s="2"/>
    </row>
    <row r="318" spans="1:13" s="1" customFormat="1" x14ac:dyDescent="0.2">
      <c r="A318" s="1" t="s">
        <v>2079</v>
      </c>
      <c r="B318" s="1" t="s">
        <v>2080</v>
      </c>
      <c r="C318" s="1">
        <v>79</v>
      </c>
      <c r="D318" s="1" t="s">
        <v>10</v>
      </c>
      <c r="E318" s="1" t="s">
        <v>8</v>
      </c>
      <c r="F318" s="1" t="s">
        <v>1226</v>
      </c>
      <c r="G318" s="1" t="s">
        <v>3</v>
      </c>
      <c r="I318" s="1">
        <f t="shared" si="8"/>
        <v>0</v>
      </c>
      <c r="J318" s="1">
        <f t="shared" si="9"/>
        <v>0</v>
      </c>
      <c r="K318" s="1">
        <v>1</v>
      </c>
      <c r="L318" s="2"/>
    </row>
    <row r="319" spans="1:13" s="1" customFormat="1" x14ac:dyDescent="0.2">
      <c r="A319" s="1" t="s">
        <v>2088</v>
      </c>
      <c r="B319" s="1" t="s">
        <v>2089</v>
      </c>
      <c r="C319" s="1">
        <v>62</v>
      </c>
      <c r="D319" s="1" t="s">
        <v>5</v>
      </c>
      <c r="E319" s="1" t="s">
        <v>8</v>
      </c>
      <c r="F319" s="1" t="s">
        <v>11</v>
      </c>
      <c r="G319" s="1" t="s">
        <v>3</v>
      </c>
      <c r="I319" s="1">
        <f t="shared" si="8"/>
        <v>0</v>
      </c>
      <c r="J319" s="1">
        <f t="shared" si="9"/>
        <v>0</v>
      </c>
      <c r="K319" s="1">
        <v>1</v>
      </c>
      <c r="L319" s="2"/>
    </row>
    <row r="320" spans="1:13" s="1" customFormat="1" x14ac:dyDescent="0.2">
      <c r="A320" s="1" t="s">
        <v>2093</v>
      </c>
      <c r="B320" s="1" t="s">
        <v>2094</v>
      </c>
      <c r="C320" s="1">
        <v>73</v>
      </c>
      <c r="D320" s="1" t="s">
        <v>10</v>
      </c>
      <c r="E320" s="1" t="s">
        <v>620</v>
      </c>
      <c r="F320" s="1" t="s">
        <v>11</v>
      </c>
      <c r="G320" s="1" t="s">
        <v>3</v>
      </c>
      <c r="I320" s="1">
        <f t="shared" si="8"/>
        <v>0</v>
      </c>
      <c r="J320" s="1">
        <f t="shared" si="9"/>
        <v>0</v>
      </c>
      <c r="K320" s="1">
        <v>1</v>
      </c>
      <c r="L320" s="2"/>
    </row>
    <row r="321" spans="1:13" s="1" customFormat="1" x14ac:dyDescent="0.2">
      <c r="A321" s="1" t="s">
        <v>2095</v>
      </c>
      <c r="B321" s="1" t="s">
        <v>2096</v>
      </c>
      <c r="C321" s="1">
        <v>73</v>
      </c>
      <c r="D321" s="1" t="s">
        <v>5</v>
      </c>
      <c r="E321" s="1" t="s">
        <v>8</v>
      </c>
      <c r="F321" s="1" t="s">
        <v>11</v>
      </c>
      <c r="G321" s="1" t="s">
        <v>3</v>
      </c>
      <c r="I321" s="1">
        <f t="shared" si="8"/>
        <v>0</v>
      </c>
      <c r="J321" s="1">
        <f t="shared" si="9"/>
        <v>0</v>
      </c>
      <c r="K321" s="1">
        <v>1</v>
      </c>
      <c r="L321" s="2"/>
    </row>
    <row r="322" spans="1:13" s="1" customFormat="1" x14ac:dyDescent="0.2">
      <c r="A322" s="1" t="s">
        <v>2097</v>
      </c>
      <c r="B322" s="1" t="s">
        <v>2098</v>
      </c>
      <c r="C322" s="1">
        <v>78</v>
      </c>
      <c r="D322" s="1" t="s">
        <v>10</v>
      </c>
      <c r="E322" s="1" t="s">
        <v>8</v>
      </c>
      <c r="F322" s="1" t="s">
        <v>11</v>
      </c>
      <c r="G322" s="1" t="s">
        <v>3</v>
      </c>
      <c r="I322" s="1">
        <f t="shared" ref="I322:I385" si="10">COUNTIF(H322,"Ineligible.")+COUNTIF(H322,"Patient approached by conflicting study.")</f>
        <v>0</v>
      </c>
      <c r="J322" s="1">
        <f t="shared" ref="J322:J385" si="11">COUNTIF(H322,"Patient declined study participation")+COUNTIF(H322,"Patient declined study discussion")</f>
        <v>0</v>
      </c>
      <c r="K322" s="1">
        <v>1</v>
      </c>
      <c r="L322" s="2"/>
    </row>
    <row r="323" spans="1:13" s="1" customFormat="1" x14ac:dyDescent="0.2">
      <c r="A323" s="1" t="s">
        <v>2099</v>
      </c>
      <c r="B323" s="1" t="s">
        <v>2100</v>
      </c>
      <c r="C323" s="1">
        <v>83</v>
      </c>
      <c r="D323" s="1" t="s">
        <v>5</v>
      </c>
      <c r="E323" s="1" t="s">
        <v>8</v>
      </c>
      <c r="F323" s="1" t="s">
        <v>11</v>
      </c>
      <c r="G323" s="1" t="s">
        <v>3</v>
      </c>
      <c r="I323" s="1">
        <f t="shared" si="10"/>
        <v>0</v>
      </c>
      <c r="J323" s="1">
        <f t="shared" si="11"/>
        <v>0</v>
      </c>
      <c r="K323" s="1">
        <v>1</v>
      </c>
      <c r="L323" s="2"/>
    </row>
    <row r="324" spans="1:13" s="1" customFormat="1" x14ac:dyDescent="0.2">
      <c r="A324" s="1" t="s">
        <v>2101</v>
      </c>
      <c r="B324" s="1" t="s">
        <v>2102</v>
      </c>
      <c r="C324" s="1">
        <v>83</v>
      </c>
      <c r="D324" s="1" t="s">
        <v>10</v>
      </c>
      <c r="E324" s="1" t="s">
        <v>8</v>
      </c>
      <c r="F324" s="1" t="s">
        <v>11</v>
      </c>
      <c r="G324" s="1" t="s">
        <v>3</v>
      </c>
      <c r="I324" s="1">
        <f t="shared" si="10"/>
        <v>0</v>
      </c>
      <c r="J324" s="1">
        <f t="shared" si="11"/>
        <v>0</v>
      </c>
      <c r="K324" s="1">
        <v>1</v>
      </c>
      <c r="L324" s="2"/>
    </row>
    <row r="325" spans="1:13" s="1" customFormat="1" x14ac:dyDescent="0.2">
      <c r="A325" s="1" t="s">
        <v>2111</v>
      </c>
      <c r="B325" s="1" t="s">
        <v>2112</v>
      </c>
      <c r="C325" s="1">
        <v>65</v>
      </c>
      <c r="D325" s="1" t="s">
        <v>10</v>
      </c>
      <c r="E325" s="1" t="s">
        <v>8</v>
      </c>
      <c r="F325" s="1" t="s">
        <v>11</v>
      </c>
      <c r="G325" s="1" t="s">
        <v>3</v>
      </c>
      <c r="H325" s="1" t="s">
        <v>2113</v>
      </c>
      <c r="I325" s="1">
        <f t="shared" si="10"/>
        <v>0</v>
      </c>
      <c r="J325" s="1">
        <f t="shared" si="11"/>
        <v>0</v>
      </c>
      <c r="K325" s="1">
        <v>1</v>
      </c>
      <c r="L325" s="2"/>
    </row>
    <row r="326" spans="1:13" s="1" customFormat="1" x14ac:dyDescent="0.2">
      <c r="A326" s="1" t="s">
        <v>2117</v>
      </c>
      <c r="B326" s="1" t="s">
        <v>2118</v>
      </c>
      <c r="C326" s="1">
        <v>66</v>
      </c>
      <c r="D326" s="1" t="s">
        <v>10</v>
      </c>
      <c r="E326" s="1" t="s">
        <v>620</v>
      </c>
      <c r="F326" s="1" t="s">
        <v>11</v>
      </c>
      <c r="G326" s="1" t="s">
        <v>3</v>
      </c>
      <c r="I326" s="1">
        <f t="shared" si="10"/>
        <v>0</v>
      </c>
      <c r="J326" s="1">
        <f t="shared" si="11"/>
        <v>0</v>
      </c>
      <c r="K326" s="1">
        <v>1</v>
      </c>
      <c r="L326" s="2"/>
    </row>
    <row r="327" spans="1:13" s="1" customFormat="1" x14ac:dyDescent="0.2">
      <c r="A327" s="1" t="s">
        <v>2125</v>
      </c>
      <c r="B327" s="1" t="s">
        <v>2126</v>
      </c>
      <c r="C327" s="1">
        <v>61</v>
      </c>
      <c r="D327" s="1" t="s">
        <v>10</v>
      </c>
      <c r="E327" s="1" t="s">
        <v>8</v>
      </c>
      <c r="F327" s="1" t="s">
        <v>11</v>
      </c>
      <c r="G327" s="1" t="s">
        <v>3</v>
      </c>
      <c r="I327" s="1">
        <f t="shared" si="10"/>
        <v>0</v>
      </c>
      <c r="J327" s="1">
        <f t="shared" si="11"/>
        <v>0</v>
      </c>
      <c r="K327" s="1">
        <v>1</v>
      </c>
      <c r="L327" s="2"/>
    </row>
    <row r="328" spans="1:13" s="1" customFormat="1" x14ac:dyDescent="0.2">
      <c r="A328" s="1" t="s">
        <v>2127</v>
      </c>
      <c r="B328" s="1" t="s">
        <v>2128</v>
      </c>
      <c r="C328" s="1">
        <v>68</v>
      </c>
      <c r="D328" s="1" t="s">
        <v>10</v>
      </c>
      <c r="E328" s="1" t="s">
        <v>620</v>
      </c>
      <c r="F328" s="1" t="s">
        <v>1226</v>
      </c>
      <c r="G328" s="1" t="s">
        <v>3</v>
      </c>
      <c r="I328" s="1">
        <f t="shared" si="10"/>
        <v>0</v>
      </c>
      <c r="J328" s="1">
        <f t="shared" si="11"/>
        <v>0</v>
      </c>
      <c r="K328" s="1">
        <v>1</v>
      </c>
      <c r="L328" s="2"/>
    </row>
    <row r="329" spans="1:13" s="1" customFormat="1" x14ac:dyDescent="0.2">
      <c r="A329" s="1" t="s">
        <v>2131</v>
      </c>
      <c r="B329" s="1" t="s">
        <v>2132</v>
      </c>
      <c r="C329" s="1">
        <v>71</v>
      </c>
      <c r="D329" s="1" t="s">
        <v>10</v>
      </c>
      <c r="E329" s="1" t="s">
        <v>8</v>
      </c>
      <c r="F329" s="1" t="s">
        <v>11</v>
      </c>
      <c r="G329" s="1" t="s">
        <v>3</v>
      </c>
      <c r="I329" s="1">
        <f t="shared" si="10"/>
        <v>0</v>
      </c>
      <c r="J329" s="1">
        <f t="shared" si="11"/>
        <v>0</v>
      </c>
      <c r="K329" s="1">
        <v>1</v>
      </c>
      <c r="L329" s="2"/>
      <c r="M329" s="2"/>
    </row>
    <row r="330" spans="1:13" s="1" customFormat="1" x14ac:dyDescent="0.2">
      <c r="A330" s="1" t="s">
        <v>2133</v>
      </c>
      <c r="B330" s="1" t="s">
        <v>2134</v>
      </c>
      <c r="C330" s="1">
        <v>66</v>
      </c>
      <c r="D330" s="1" t="s">
        <v>10</v>
      </c>
      <c r="E330" s="1" t="s">
        <v>8</v>
      </c>
      <c r="F330" s="1" t="s">
        <v>11</v>
      </c>
      <c r="G330" s="1" t="s">
        <v>3</v>
      </c>
      <c r="I330" s="1">
        <f t="shared" si="10"/>
        <v>0</v>
      </c>
      <c r="J330" s="1">
        <f t="shared" si="11"/>
        <v>0</v>
      </c>
      <c r="K330" s="1">
        <v>1</v>
      </c>
      <c r="L330" s="2"/>
      <c r="M330" s="2"/>
    </row>
    <row r="331" spans="1:13" s="1" customFormat="1" x14ac:dyDescent="0.2">
      <c r="A331" s="1" t="s">
        <v>2135</v>
      </c>
      <c r="B331" s="1" t="s">
        <v>2136</v>
      </c>
      <c r="C331" s="1">
        <v>76</v>
      </c>
      <c r="D331" s="1" t="s">
        <v>5</v>
      </c>
      <c r="E331" s="1" t="s">
        <v>8</v>
      </c>
      <c r="F331" s="1" t="s">
        <v>11</v>
      </c>
      <c r="G331" s="1" t="s">
        <v>3</v>
      </c>
      <c r="I331" s="1">
        <f t="shared" si="10"/>
        <v>0</v>
      </c>
      <c r="J331" s="1">
        <f t="shared" si="11"/>
        <v>0</v>
      </c>
      <c r="K331" s="1">
        <v>1</v>
      </c>
      <c r="L331" s="2"/>
    </row>
    <row r="332" spans="1:13" s="1" customFormat="1" x14ac:dyDescent="0.2">
      <c r="A332" s="1" t="s">
        <v>2161</v>
      </c>
      <c r="B332" s="1" t="s">
        <v>2162</v>
      </c>
      <c r="C332" s="1">
        <v>63</v>
      </c>
      <c r="D332" s="1" t="s">
        <v>10</v>
      </c>
      <c r="E332" s="1" t="s">
        <v>8</v>
      </c>
      <c r="F332" s="1" t="s">
        <v>1226</v>
      </c>
      <c r="G332" s="1" t="s">
        <v>3</v>
      </c>
      <c r="I332" s="1">
        <f t="shared" si="10"/>
        <v>0</v>
      </c>
      <c r="J332" s="1">
        <f t="shared" si="11"/>
        <v>0</v>
      </c>
      <c r="K332" s="1">
        <v>1</v>
      </c>
      <c r="L332" s="2"/>
    </row>
    <row r="333" spans="1:13" s="1" customFormat="1" x14ac:dyDescent="0.2">
      <c r="A333" s="1" t="s">
        <v>2166</v>
      </c>
      <c r="B333" s="1" t="s">
        <v>2167</v>
      </c>
      <c r="C333" s="1">
        <v>67</v>
      </c>
      <c r="D333" s="1" t="s">
        <v>10</v>
      </c>
      <c r="E333" s="1" t="s">
        <v>8</v>
      </c>
      <c r="F333" s="1" t="s">
        <v>11</v>
      </c>
      <c r="G333" s="1" t="s">
        <v>3</v>
      </c>
      <c r="I333" s="1">
        <f t="shared" si="10"/>
        <v>0</v>
      </c>
      <c r="J333" s="1">
        <f t="shared" si="11"/>
        <v>0</v>
      </c>
      <c r="K333" s="1">
        <v>1</v>
      </c>
      <c r="L333" s="2"/>
    </row>
    <row r="334" spans="1:13" s="1" customFormat="1" x14ac:dyDescent="0.2">
      <c r="A334" s="1" t="s">
        <v>2170</v>
      </c>
      <c r="B334" s="1" t="s">
        <v>2171</v>
      </c>
      <c r="C334" s="1">
        <v>69</v>
      </c>
      <c r="D334" s="1" t="s">
        <v>10</v>
      </c>
      <c r="E334" s="1" t="s">
        <v>8</v>
      </c>
      <c r="F334" s="1" t="s">
        <v>11</v>
      </c>
      <c r="G334" s="1" t="s">
        <v>3</v>
      </c>
      <c r="I334" s="1">
        <f t="shared" si="10"/>
        <v>0</v>
      </c>
      <c r="J334" s="1">
        <f t="shared" si="11"/>
        <v>0</v>
      </c>
      <c r="K334" s="1">
        <v>1</v>
      </c>
      <c r="L334" s="2"/>
    </row>
    <row r="335" spans="1:13" s="1" customFormat="1" x14ac:dyDescent="0.2">
      <c r="A335" s="1" t="s">
        <v>2173</v>
      </c>
      <c r="B335" s="1" t="s">
        <v>2174</v>
      </c>
      <c r="C335" s="1">
        <v>72</v>
      </c>
      <c r="D335" s="1" t="s">
        <v>5</v>
      </c>
      <c r="E335" s="1" t="s">
        <v>8</v>
      </c>
      <c r="F335" s="1" t="s">
        <v>11</v>
      </c>
      <c r="G335" s="1" t="s">
        <v>3</v>
      </c>
      <c r="I335" s="1">
        <f t="shared" si="10"/>
        <v>0</v>
      </c>
      <c r="J335" s="1">
        <f t="shared" si="11"/>
        <v>0</v>
      </c>
      <c r="K335" s="1">
        <v>1</v>
      </c>
      <c r="L335" s="2"/>
    </row>
    <row r="336" spans="1:13" s="1" customFormat="1" x14ac:dyDescent="0.2">
      <c r="A336" s="1" t="s">
        <v>2177</v>
      </c>
      <c r="B336" s="1" t="s">
        <v>2178</v>
      </c>
      <c r="C336" s="1">
        <v>84</v>
      </c>
      <c r="D336" s="1" t="s">
        <v>5</v>
      </c>
      <c r="E336" s="1" t="s">
        <v>8</v>
      </c>
      <c r="F336" s="1" t="s">
        <v>11</v>
      </c>
      <c r="G336" s="1" t="s">
        <v>3</v>
      </c>
      <c r="I336" s="1">
        <f t="shared" si="10"/>
        <v>0</v>
      </c>
      <c r="J336" s="1">
        <f t="shared" si="11"/>
        <v>0</v>
      </c>
      <c r="K336" s="1">
        <v>1</v>
      </c>
      <c r="L336" s="2"/>
    </row>
    <row r="337" spans="1:13" s="1" customFormat="1" x14ac:dyDescent="0.2">
      <c r="A337" s="1" t="s">
        <v>2182</v>
      </c>
      <c r="B337" s="1" t="s">
        <v>2183</v>
      </c>
      <c r="C337" s="1">
        <v>67</v>
      </c>
      <c r="D337" s="1" t="s">
        <v>10</v>
      </c>
      <c r="E337" s="1" t="s">
        <v>8</v>
      </c>
      <c r="F337" s="1" t="s">
        <v>11</v>
      </c>
      <c r="G337" s="1" t="s">
        <v>3</v>
      </c>
      <c r="I337" s="1">
        <f t="shared" si="10"/>
        <v>0</v>
      </c>
      <c r="J337" s="1">
        <f t="shared" si="11"/>
        <v>0</v>
      </c>
      <c r="K337" s="1">
        <v>1</v>
      </c>
      <c r="L337" s="2"/>
    </row>
    <row r="338" spans="1:13" s="1" customFormat="1" x14ac:dyDescent="0.2">
      <c r="A338" s="1" t="s">
        <v>2186</v>
      </c>
      <c r="B338" s="1" t="s">
        <v>2187</v>
      </c>
      <c r="C338" s="1">
        <v>70</v>
      </c>
      <c r="D338" s="1" t="s">
        <v>5</v>
      </c>
      <c r="E338" s="1" t="s">
        <v>620</v>
      </c>
      <c r="F338" s="1" t="s">
        <v>11</v>
      </c>
      <c r="G338" s="1" t="s">
        <v>3</v>
      </c>
      <c r="I338" s="1">
        <f t="shared" si="10"/>
        <v>0</v>
      </c>
      <c r="J338" s="1">
        <f t="shared" si="11"/>
        <v>0</v>
      </c>
      <c r="K338" s="1">
        <v>1</v>
      </c>
      <c r="L338" s="2"/>
    </row>
    <row r="339" spans="1:13" s="1" customFormat="1" x14ac:dyDescent="0.2">
      <c r="A339" s="1" t="s">
        <v>2191</v>
      </c>
      <c r="B339" s="1" t="s">
        <v>2192</v>
      </c>
      <c r="C339" s="1">
        <v>66</v>
      </c>
      <c r="D339" s="1" t="s">
        <v>10</v>
      </c>
      <c r="E339" s="1" t="s">
        <v>8</v>
      </c>
      <c r="F339" s="1" t="s">
        <v>11</v>
      </c>
      <c r="G339" s="1" t="s">
        <v>3</v>
      </c>
      <c r="I339" s="1">
        <f t="shared" si="10"/>
        <v>0</v>
      </c>
      <c r="J339" s="1">
        <f t="shared" si="11"/>
        <v>0</v>
      </c>
      <c r="K339" s="1">
        <v>1</v>
      </c>
      <c r="L339" s="2"/>
    </row>
    <row r="340" spans="1:13" s="1" customFormat="1" x14ac:dyDescent="0.2">
      <c r="A340" s="1" t="s">
        <v>2213</v>
      </c>
      <c r="B340" s="1" t="s">
        <v>2214</v>
      </c>
      <c r="C340" s="1">
        <v>64</v>
      </c>
      <c r="D340" s="1" t="s">
        <v>10</v>
      </c>
      <c r="E340" s="1" t="s">
        <v>8</v>
      </c>
      <c r="F340" s="1" t="s">
        <v>11</v>
      </c>
      <c r="G340" s="1" t="s">
        <v>3</v>
      </c>
      <c r="I340" s="1">
        <f t="shared" si="10"/>
        <v>0</v>
      </c>
      <c r="J340" s="1">
        <f t="shared" si="11"/>
        <v>0</v>
      </c>
      <c r="K340" s="1">
        <v>1</v>
      </c>
      <c r="L340" s="2"/>
    </row>
    <row r="341" spans="1:13" s="1" customFormat="1" x14ac:dyDescent="0.2">
      <c r="A341" s="1" t="s">
        <v>2218</v>
      </c>
      <c r="B341" s="1" t="s">
        <v>2219</v>
      </c>
      <c r="C341" s="1">
        <v>85</v>
      </c>
      <c r="D341" s="1" t="s">
        <v>10</v>
      </c>
      <c r="E341" s="1" t="s">
        <v>8</v>
      </c>
      <c r="F341" s="1" t="s">
        <v>11</v>
      </c>
      <c r="G341" s="1" t="s">
        <v>3</v>
      </c>
      <c r="I341" s="1">
        <f t="shared" si="10"/>
        <v>0</v>
      </c>
      <c r="J341" s="1">
        <f t="shared" si="11"/>
        <v>0</v>
      </c>
      <c r="K341" s="1">
        <v>1</v>
      </c>
      <c r="L341" s="2"/>
    </row>
    <row r="342" spans="1:13" s="1" customFormat="1" x14ac:dyDescent="0.2">
      <c r="A342" s="1" t="s">
        <v>2234</v>
      </c>
      <c r="B342" s="1" t="s">
        <v>2235</v>
      </c>
      <c r="C342" s="1">
        <v>71</v>
      </c>
      <c r="D342" s="1" t="s">
        <v>5</v>
      </c>
      <c r="E342" s="1" t="s">
        <v>8</v>
      </c>
      <c r="F342" s="1" t="s">
        <v>11</v>
      </c>
      <c r="G342" s="1" t="s">
        <v>3</v>
      </c>
      <c r="I342" s="1">
        <f t="shared" si="10"/>
        <v>0</v>
      </c>
      <c r="J342" s="1">
        <f t="shared" si="11"/>
        <v>0</v>
      </c>
      <c r="K342" s="1">
        <v>1</v>
      </c>
      <c r="L342" s="2"/>
    </row>
    <row r="343" spans="1:13" s="1" customFormat="1" x14ac:dyDescent="0.2">
      <c r="A343" s="1" t="s">
        <v>2242</v>
      </c>
      <c r="B343" s="1" t="s">
        <v>2243</v>
      </c>
      <c r="C343" s="1">
        <v>68</v>
      </c>
      <c r="D343" s="1" t="s">
        <v>10</v>
      </c>
      <c r="E343" s="1" t="s">
        <v>8</v>
      </c>
      <c r="F343" s="1" t="s">
        <v>11</v>
      </c>
      <c r="G343" s="1" t="s">
        <v>3</v>
      </c>
      <c r="I343" s="1">
        <f t="shared" si="10"/>
        <v>0</v>
      </c>
      <c r="J343" s="1">
        <f t="shared" si="11"/>
        <v>0</v>
      </c>
      <c r="K343" s="1">
        <v>1</v>
      </c>
      <c r="L343" s="2"/>
    </row>
    <row r="344" spans="1:13" s="1" customFormat="1" x14ac:dyDescent="0.2">
      <c r="A344" s="1" t="s">
        <v>2262</v>
      </c>
      <c r="B344" s="1" t="s">
        <v>2263</v>
      </c>
      <c r="C344" s="1">
        <v>69</v>
      </c>
      <c r="D344" s="1" t="s">
        <v>10</v>
      </c>
      <c r="E344" s="1" t="s">
        <v>8</v>
      </c>
      <c r="F344" s="1" t="s">
        <v>11</v>
      </c>
      <c r="G344" s="1" t="s">
        <v>3</v>
      </c>
      <c r="I344" s="1">
        <f t="shared" si="10"/>
        <v>0</v>
      </c>
      <c r="J344" s="1">
        <f t="shared" si="11"/>
        <v>0</v>
      </c>
      <c r="K344" s="1">
        <v>1</v>
      </c>
      <c r="L344" s="2"/>
    </row>
    <row r="345" spans="1:13" s="1" customFormat="1" x14ac:dyDescent="0.2">
      <c r="A345" s="1" t="s">
        <v>2265</v>
      </c>
      <c r="B345" s="1" t="s">
        <v>2266</v>
      </c>
      <c r="C345" s="1">
        <v>74</v>
      </c>
      <c r="D345" s="1" t="s">
        <v>10</v>
      </c>
      <c r="E345" s="1" t="s">
        <v>8</v>
      </c>
      <c r="F345" s="1" t="s">
        <v>11</v>
      </c>
      <c r="G345" s="1" t="s">
        <v>3</v>
      </c>
      <c r="I345" s="1">
        <f t="shared" si="10"/>
        <v>0</v>
      </c>
      <c r="J345" s="1">
        <f t="shared" si="11"/>
        <v>0</v>
      </c>
      <c r="K345" s="1">
        <v>1</v>
      </c>
      <c r="L345" s="2"/>
    </row>
    <row r="346" spans="1:13" s="1" customFormat="1" x14ac:dyDescent="0.2">
      <c r="A346" s="1" t="s">
        <v>2269</v>
      </c>
      <c r="B346" s="1" t="s">
        <v>2270</v>
      </c>
      <c r="C346" s="1">
        <v>64</v>
      </c>
      <c r="D346" s="1" t="s">
        <v>10</v>
      </c>
      <c r="E346" s="1" t="s">
        <v>8</v>
      </c>
      <c r="F346" s="1" t="s">
        <v>11</v>
      </c>
      <c r="G346" s="1" t="s">
        <v>3</v>
      </c>
      <c r="I346" s="1">
        <f t="shared" si="10"/>
        <v>0</v>
      </c>
      <c r="J346" s="1">
        <f t="shared" si="11"/>
        <v>0</v>
      </c>
      <c r="K346" s="1">
        <v>1</v>
      </c>
      <c r="L346" s="2"/>
    </row>
    <row r="347" spans="1:13" s="1" customFormat="1" x14ac:dyDescent="0.2">
      <c r="A347" s="1" t="s">
        <v>2271</v>
      </c>
      <c r="B347" s="1" t="s">
        <v>2272</v>
      </c>
      <c r="C347" s="1">
        <v>71</v>
      </c>
      <c r="D347" s="1" t="s">
        <v>5</v>
      </c>
      <c r="E347" s="1" t="s">
        <v>8</v>
      </c>
      <c r="F347" s="1" t="s">
        <v>11</v>
      </c>
      <c r="G347" s="1" t="s">
        <v>3</v>
      </c>
      <c r="I347" s="1">
        <f t="shared" si="10"/>
        <v>0</v>
      </c>
      <c r="J347" s="1">
        <f t="shared" si="11"/>
        <v>0</v>
      </c>
      <c r="K347" s="1">
        <v>1</v>
      </c>
      <c r="L347" s="2"/>
    </row>
    <row r="348" spans="1:13" s="1" customFormat="1" x14ac:dyDescent="0.2">
      <c r="A348" s="1" t="s">
        <v>2275</v>
      </c>
      <c r="B348" s="1" t="s">
        <v>2276</v>
      </c>
      <c r="C348" s="1">
        <v>77</v>
      </c>
      <c r="D348" s="1" t="s">
        <v>5</v>
      </c>
      <c r="E348" s="1" t="s">
        <v>8</v>
      </c>
      <c r="F348" s="1" t="s">
        <v>11</v>
      </c>
      <c r="G348" s="1" t="s">
        <v>3</v>
      </c>
      <c r="I348" s="1">
        <f t="shared" si="10"/>
        <v>0</v>
      </c>
      <c r="J348" s="1">
        <f t="shared" si="11"/>
        <v>0</v>
      </c>
      <c r="K348" s="1">
        <v>1</v>
      </c>
      <c r="L348" s="2"/>
    </row>
    <row r="349" spans="1:13" s="1" customFormat="1" x14ac:dyDescent="0.2">
      <c r="A349" s="1" t="s">
        <v>2287</v>
      </c>
      <c r="B349" s="1" t="s">
        <v>2288</v>
      </c>
      <c r="C349" s="1">
        <v>66</v>
      </c>
      <c r="D349" s="1" t="s">
        <v>10</v>
      </c>
      <c r="E349" s="1" t="s">
        <v>8</v>
      </c>
      <c r="F349" s="1" t="s">
        <v>11</v>
      </c>
      <c r="G349" s="1" t="s">
        <v>3</v>
      </c>
      <c r="I349" s="1">
        <f t="shared" si="10"/>
        <v>0</v>
      </c>
      <c r="J349" s="1">
        <f t="shared" si="11"/>
        <v>0</v>
      </c>
      <c r="K349" s="1">
        <v>1</v>
      </c>
      <c r="L349" s="2"/>
      <c r="M349" s="2"/>
    </row>
    <row r="350" spans="1:13" s="1" customFormat="1" x14ac:dyDescent="0.2">
      <c r="A350" s="1" t="s">
        <v>2289</v>
      </c>
      <c r="B350" s="1" t="s">
        <v>2290</v>
      </c>
      <c r="C350" s="1">
        <v>69</v>
      </c>
      <c r="D350" s="1" t="s">
        <v>10</v>
      </c>
      <c r="E350" s="1" t="s">
        <v>8</v>
      </c>
      <c r="F350" s="1" t="s">
        <v>11</v>
      </c>
      <c r="G350" s="1" t="s">
        <v>3</v>
      </c>
      <c r="I350" s="1">
        <f t="shared" si="10"/>
        <v>0</v>
      </c>
      <c r="J350" s="1">
        <f t="shared" si="11"/>
        <v>0</v>
      </c>
      <c r="K350" s="1">
        <v>1</v>
      </c>
      <c r="L350" s="2"/>
    </row>
    <row r="351" spans="1:13" s="1" customFormat="1" x14ac:dyDescent="0.2">
      <c r="A351" s="1" t="s">
        <v>2291</v>
      </c>
      <c r="B351" s="1" t="s">
        <v>2292</v>
      </c>
      <c r="C351" s="1">
        <v>71</v>
      </c>
      <c r="D351" s="1" t="s">
        <v>10</v>
      </c>
      <c r="E351" s="1" t="s">
        <v>8</v>
      </c>
      <c r="F351" s="1" t="s">
        <v>11</v>
      </c>
      <c r="G351" s="1" t="s">
        <v>3</v>
      </c>
      <c r="I351" s="1">
        <f t="shared" si="10"/>
        <v>0</v>
      </c>
      <c r="J351" s="1">
        <f t="shared" si="11"/>
        <v>0</v>
      </c>
      <c r="K351" s="1">
        <v>1</v>
      </c>
      <c r="L351" s="2"/>
    </row>
    <row r="352" spans="1:13" s="1" customFormat="1" x14ac:dyDescent="0.2">
      <c r="A352" s="1" t="s">
        <v>2303</v>
      </c>
      <c r="B352" s="1" t="s">
        <v>2304</v>
      </c>
      <c r="C352" s="1">
        <v>67</v>
      </c>
      <c r="D352" s="1" t="s">
        <v>10</v>
      </c>
      <c r="E352" s="1" t="s">
        <v>8</v>
      </c>
      <c r="F352" s="1" t="s">
        <v>11</v>
      </c>
      <c r="G352" s="1" t="s">
        <v>3</v>
      </c>
      <c r="I352" s="1">
        <f t="shared" si="10"/>
        <v>0</v>
      </c>
      <c r="J352" s="1">
        <f t="shared" si="11"/>
        <v>0</v>
      </c>
      <c r="K352" s="1">
        <v>1</v>
      </c>
      <c r="L352" s="2"/>
    </row>
    <row r="353" spans="1:13" s="1" customFormat="1" x14ac:dyDescent="0.2">
      <c r="A353" s="1" t="s">
        <v>2305</v>
      </c>
      <c r="B353" s="1" t="s">
        <v>2306</v>
      </c>
      <c r="C353" s="1">
        <v>76</v>
      </c>
      <c r="D353" s="1" t="s">
        <v>10</v>
      </c>
      <c r="E353" s="1" t="s">
        <v>620</v>
      </c>
      <c r="F353" s="1" t="s">
        <v>11</v>
      </c>
      <c r="G353" s="1" t="s">
        <v>3</v>
      </c>
      <c r="I353" s="1">
        <f t="shared" si="10"/>
        <v>0</v>
      </c>
      <c r="J353" s="1">
        <f t="shared" si="11"/>
        <v>0</v>
      </c>
      <c r="K353" s="1">
        <v>1</v>
      </c>
      <c r="L353" s="2"/>
      <c r="M353" s="2"/>
    </row>
    <row r="354" spans="1:13" s="1" customFormat="1" x14ac:dyDescent="0.2">
      <c r="A354" s="1" t="s">
        <v>2320</v>
      </c>
      <c r="B354" s="1" t="s">
        <v>2321</v>
      </c>
      <c r="C354" s="1">
        <v>71</v>
      </c>
      <c r="D354" s="1" t="s">
        <v>10</v>
      </c>
      <c r="E354" s="1" t="s">
        <v>8</v>
      </c>
      <c r="F354" s="1" t="s">
        <v>11</v>
      </c>
      <c r="G354" s="1" t="s">
        <v>3</v>
      </c>
      <c r="I354" s="1">
        <f t="shared" si="10"/>
        <v>0</v>
      </c>
      <c r="J354" s="1">
        <f t="shared" si="11"/>
        <v>0</v>
      </c>
      <c r="K354" s="1">
        <v>1</v>
      </c>
      <c r="L354" s="2"/>
    </row>
    <row r="355" spans="1:13" s="1" customFormat="1" x14ac:dyDescent="0.2">
      <c r="A355" s="1" t="s">
        <v>2323</v>
      </c>
      <c r="B355" s="1" t="s">
        <v>2324</v>
      </c>
      <c r="C355" s="1">
        <v>76</v>
      </c>
      <c r="D355" s="1" t="s">
        <v>5</v>
      </c>
      <c r="E355" s="1" t="s">
        <v>8</v>
      </c>
      <c r="F355" s="1" t="s">
        <v>11</v>
      </c>
      <c r="G355" s="1" t="s">
        <v>3</v>
      </c>
      <c r="I355" s="1">
        <f t="shared" si="10"/>
        <v>0</v>
      </c>
      <c r="J355" s="1">
        <f t="shared" si="11"/>
        <v>0</v>
      </c>
      <c r="K355" s="1">
        <v>1</v>
      </c>
      <c r="L355" s="2"/>
    </row>
    <row r="356" spans="1:13" s="1" customFormat="1" x14ac:dyDescent="0.2">
      <c r="A356" s="1" t="s">
        <v>2337</v>
      </c>
      <c r="B356" s="1" t="s">
        <v>2338</v>
      </c>
      <c r="C356" s="1">
        <v>77</v>
      </c>
      <c r="D356" s="1" t="s">
        <v>10</v>
      </c>
      <c r="E356" s="1" t="s">
        <v>8</v>
      </c>
      <c r="F356" s="1" t="s">
        <v>11</v>
      </c>
      <c r="G356" s="1" t="s">
        <v>3</v>
      </c>
      <c r="I356" s="1">
        <f t="shared" si="10"/>
        <v>0</v>
      </c>
      <c r="J356" s="1">
        <f t="shared" si="11"/>
        <v>0</v>
      </c>
      <c r="K356" s="1">
        <v>1</v>
      </c>
      <c r="L356" s="2"/>
    </row>
    <row r="357" spans="1:13" s="1" customFormat="1" x14ac:dyDescent="0.2">
      <c r="A357" s="1" t="s">
        <v>2341</v>
      </c>
      <c r="B357" s="1" t="s">
        <v>2342</v>
      </c>
      <c r="C357" s="1">
        <v>83</v>
      </c>
      <c r="D357" s="1" t="s">
        <v>5</v>
      </c>
      <c r="E357" s="1" t="s">
        <v>8</v>
      </c>
      <c r="F357" s="1" t="s">
        <v>11</v>
      </c>
      <c r="G357" s="1" t="s">
        <v>3</v>
      </c>
      <c r="I357" s="1">
        <f t="shared" si="10"/>
        <v>0</v>
      </c>
      <c r="J357" s="1">
        <f t="shared" si="11"/>
        <v>0</v>
      </c>
      <c r="K357" s="1">
        <v>1</v>
      </c>
      <c r="L357" s="2"/>
    </row>
    <row r="358" spans="1:13" s="1" customFormat="1" x14ac:dyDescent="0.2">
      <c r="A358" s="1" t="s">
        <v>2357</v>
      </c>
      <c r="B358" s="1" t="s">
        <v>2358</v>
      </c>
      <c r="C358" s="1">
        <v>78</v>
      </c>
      <c r="D358" s="1" t="s">
        <v>10</v>
      </c>
      <c r="E358" s="1" t="s">
        <v>8</v>
      </c>
      <c r="F358" s="1" t="s">
        <v>11</v>
      </c>
      <c r="G358" s="1" t="s">
        <v>3</v>
      </c>
      <c r="I358" s="1">
        <f t="shared" si="10"/>
        <v>0</v>
      </c>
      <c r="J358" s="1">
        <f t="shared" si="11"/>
        <v>0</v>
      </c>
      <c r="K358" s="1">
        <v>1</v>
      </c>
      <c r="L358" s="2"/>
    </row>
    <row r="359" spans="1:13" s="1" customFormat="1" x14ac:dyDescent="0.2">
      <c r="A359" s="1" t="s">
        <v>2359</v>
      </c>
      <c r="B359" s="1" t="s">
        <v>2360</v>
      </c>
      <c r="C359" s="1">
        <v>82</v>
      </c>
      <c r="D359" s="1" t="s">
        <v>10</v>
      </c>
      <c r="E359" s="1" t="s">
        <v>8</v>
      </c>
      <c r="F359" s="1" t="s">
        <v>11</v>
      </c>
      <c r="G359" s="1" t="s">
        <v>3</v>
      </c>
      <c r="I359" s="1">
        <f t="shared" si="10"/>
        <v>0</v>
      </c>
      <c r="J359" s="1">
        <f t="shared" si="11"/>
        <v>0</v>
      </c>
      <c r="K359" s="1">
        <v>1</v>
      </c>
      <c r="L359" s="2"/>
    </row>
    <row r="360" spans="1:13" s="1" customFormat="1" x14ac:dyDescent="0.2">
      <c r="A360" s="1" t="s">
        <v>2368</v>
      </c>
      <c r="B360" s="1" t="s">
        <v>2369</v>
      </c>
      <c r="C360" s="1">
        <v>69</v>
      </c>
      <c r="D360" s="1" t="s">
        <v>10</v>
      </c>
      <c r="E360" s="1" t="s">
        <v>8</v>
      </c>
      <c r="F360" s="1" t="s">
        <v>26</v>
      </c>
      <c r="G360" s="1" t="s">
        <v>3</v>
      </c>
      <c r="I360" s="1">
        <f t="shared" si="10"/>
        <v>0</v>
      </c>
      <c r="J360" s="1">
        <f t="shared" si="11"/>
        <v>0</v>
      </c>
      <c r="K360" s="1">
        <v>1</v>
      </c>
      <c r="L360" s="2"/>
    </row>
    <row r="361" spans="1:13" s="1" customFormat="1" x14ac:dyDescent="0.2">
      <c r="A361" s="1" t="s">
        <v>2372</v>
      </c>
      <c r="B361" s="1" t="s">
        <v>2373</v>
      </c>
      <c r="C361" s="1">
        <v>81</v>
      </c>
      <c r="D361" s="1" t="s">
        <v>10</v>
      </c>
      <c r="E361" s="1" t="s">
        <v>8</v>
      </c>
      <c r="F361" s="1" t="s">
        <v>11</v>
      </c>
      <c r="G361" s="1" t="s">
        <v>3</v>
      </c>
      <c r="I361" s="1">
        <f t="shared" si="10"/>
        <v>0</v>
      </c>
      <c r="J361" s="1">
        <f t="shared" si="11"/>
        <v>0</v>
      </c>
      <c r="K361" s="1">
        <v>1</v>
      </c>
      <c r="L361" s="2"/>
    </row>
    <row r="362" spans="1:13" s="1" customFormat="1" x14ac:dyDescent="0.2">
      <c r="A362" s="1" t="s">
        <v>2386</v>
      </c>
      <c r="B362" s="1" t="s">
        <v>2387</v>
      </c>
      <c r="C362" s="1">
        <v>74</v>
      </c>
      <c r="D362" s="1" t="s">
        <v>5</v>
      </c>
      <c r="E362" s="1" t="s">
        <v>620</v>
      </c>
      <c r="F362" s="1" t="s">
        <v>1226</v>
      </c>
      <c r="G362" s="1" t="s">
        <v>3</v>
      </c>
      <c r="I362" s="1">
        <f t="shared" si="10"/>
        <v>0</v>
      </c>
      <c r="J362" s="1">
        <f t="shared" si="11"/>
        <v>0</v>
      </c>
      <c r="K362" s="1">
        <v>1</v>
      </c>
      <c r="L362" s="2"/>
    </row>
    <row r="363" spans="1:13" s="1" customFormat="1" x14ac:dyDescent="0.2">
      <c r="A363" s="1" t="s">
        <v>69</v>
      </c>
      <c r="B363" s="1" t="s">
        <v>2</v>
      </c>
      <c r="C363" s="1">
        <v>71</v>
      </c>
      <c r="D363" s="1" t="s">
        <v>10</v>
      </c>
      <c r="E363" s="1" t="s">
        <v>8</v>
      </c>
      <c r="F363" s="1" t="s">
        <v>11</v>
      </c>
      <c r="G363" s="1" t="s">
        <v>3</v>
      </c>
      <c r="H363" s="1" t="s">
        <v>70</v>
      </c>
      <c r="I363" s="1">
        <f t="shared" si="10"/>
        <v>0</v>
      </c>
      <c r="J363" s="1">
        <f t="shared" si="11"/>
        <v>0</v>
      </c>
      <c r="K363" s="1">
        <v>3</v>
      </c>
      <c r="L363" s="2"/>
    </row>
    <row r="364" spans="1:13" s="1" customFormat="1" x14ac:dyDescent="0.2">
      <c r="A364" s="1" t="s">
        <v>82</v>
      </c>
      <c r="B364" s="1" t="s">
        <v>2</v>
      </c>
      <c r="C364" s="1">
        <v>71</v>
      </c>
      <c r="D364" s="1" t="s">
        <v>10</v>
      </c>
      <c r="E364" s="1" t="s">
        <v>8</v>
      </c>
      <c r="F364" s="1" t="s">
        <v>11</v>
      </c>
      <c r="G364" s="1" t="s">
        <v>3</v>
      </c>
      <c r="H364" s="1" t="s">
        <v>70</v>
      </c>
      <c r="I364" s="1">
        <f t="shared" si="10"/>
        <v>0</v>
      </c>
      <c r="J364" s="1">
        <f t="shared" si="11"/>
        <v>0</v>
      </c>
      <c r="K364" s="1">
        <v>3</v>
      </c>
      <c r="L364" s="2"/>
    </row>
    <row r="365" spans="1:13" s="1" customFormat="1" x14ac:dyDescent="0.2">
      <c r="A365" s="1" t="s">
        <v>164</v>
      </c>
      <c r="B365" s="1" t="s">
        <v>2</v>
      </c>
      <c r="C365" s="1">
        <v>65</v>
      </c>
      <c r="D365" s="1" t="s">
        <v>10</v>
      </c>
      <c r="E365" s="1" t="s">
        <v>0</v>
      </c>
      <c r="F365" s="1" t="s">
        <v>11</v>
      </c>
      <c r="G365" s="1" t="s">
        <v>165</v>
      </c>
      <c r="H365" s="1" t="s">
        <v>70</v>
      </c>
      <c r="I365" s="1">
        <f t="shared" si="10"/>
        <v>0</v>
      </c>
      <c r="J365" s="1">
        <f t="shared" si="11"/>
        <v>0</v>
      </c>
      <c r="K365" s="1">
        <v>3</v>
      </c>
      <c r="L365" s="2"/>
      <c r="M365" s="2"/>
    </row>
    <row r="366" spans="1:13" s="1" customFormat="1" x14ac:dyDescent="0.2">
      <c r="A366" s="1" t="s">
        <v>182</v>
      </c>
      <c r="B366" s="1" t="s">
        <v>2</v>
      </c>
      <c r="C366" s="1">
        <v>63</v>
      </c>
      <c r="D366" s="1" t="s">
        <v>5</v>
      </c>
      <c r="E366" s="1" t="s">
        <v>8</v>
      </c>
      <c r="F366" s="1" t="s">
        <v>11</v>
      </c>
      <c r="G366" s="1" t="s">
        <v>3</v>
      </c>
      <c r="H366" s="1" t="s">
        <v>70</v>
      </c>
      <c r="I366" s="1">
        <f t="shared" si="10"/>
        <v>0</v>
      </c>
      <c r="J366" s="1">
        <f t="shared" si="11"/>
        <v>0</v>
      </c>
      <c r="K366" s="1">
        <v>3</v>
      </c>
      <c r="L366" s="2"/>
    </row>
    <row r="367" spans="1:13" s="1" customFormat="1" x14ac:dyDescent="0.2">
      <c r="A367" s="1" t="s">
        <v>192</v>
      </c>
      <c r="B367" s="1" t="s">
        <v>2</v>
      </c>
      <c r="C367" s="1">
        <v>70</v>
      </c>
      <c r="D367" s="1" t="s">
        <v>10</v>
      </c>
      <c r="E367" s="1" t="s">
        <v>8</v>
      </c>
      <c r="F367" s="1" t="s">
        <v>11</v>
      </c>
      <c r="G367" s="1" t="s">
        <v>3</v>
      </c>
      <c r="H367" s="1" t="s">
        <v>70</v>
      </c>
      <c r="I367" s="1">
        <f t="shared" si="10"/>
        <v>0</v>
      </c>
      <c r="J367" s="1">
        <f t="shared" si="11"/>
        <v>0</v>
      </c>
      <c r="K367" s="1">
        <v>3</v>
      </c>
      <c r="L367" s="2"/>
      <c r="M367" s="2"/>
    </row>
    <row r="368" spans="1:13" s="1" customFormat="1" x14ac:dyDescent="0.2">
      <c r="A368" s="1" t="s">
        <v>215</v>
      </c>
      <c r="C368" s="1">
        <v>63</v>
      </c>
      <c r="D368" s="1" t="s">
        <v>10</v>
      </c>
      <c r="E368" s="1" t="s">
        <v>0</v>
      </c>
      <c r="F368" s="1" t="s">
        <v>11</v>
      </c>
      <c r="G368" s="1" t="s">
        <v>3</v>
      </c>
      <c r="H368" s="1" t="s">
        <v>216</v>
      </c>
      <c r="I368" s="1">
        <f t="shared" si="10"/>
        <v>0</v>
      </c>
      <c r="J368" s="1">
        <f t="shared" si="11"/>
        <v>0</v>
      </c>
      <c r="K368" s="1">
        <v>3</v>
      </c>
      <c r="L368" s="2"/>
    </row>
    <row r="369" spans="1:15" s="1" customFormat="1" x14ac:dyDescent="0.2">
      <c r="A369" s="1" t="s">
        <v>255</v>
      </c>
      <c r="C369" s="1">
        <v>72</v>
      </c>
      <c r="D369" s="1" t="s">
        <v>5</v>
      </c>
      <c r="E369" s="1" t="s">
        <v>8</v>
      </c>
      <c r="F369" s="1" t="s">
        <v>11</v>
      </c>
      <c r="G369" s="1" t="s">
        <v>3</v>
      </c>
      <c r="H369" s="1" t="s">
        <v>256</v>
      </c>
      <c r="I369" s="1">
        <f t="shared" si="10"/>
        <v>0</v>
      </c>
      <c r="J369" s="1">
        <f t="shared" si="11"/>
        <v>0</v>
      </c>
      <c r="K369" s="1">
        <v>3</v>
      </c>
      <c r="L369" s="8"/>
    </row>
    <row r="370" spans="1:15" s="1" customFormat="1" x14ac:dyDescent="0.2">
      <c r="A370" s="1" t="s">
        <v>258</v>
      </c>
      <c r="C370" s="1">
        <v>62</v>
      </c>
      <c r="D370" s="1" t="s">
        <v>10</v>
      </c>
      <c r="E370" s="1" t="s">
        <v>8</v>
      </c>
      <c r="F370" s="1" t="s">
        <v>11</v>
      </c>
      <c r="G370" s="1" t="s">
        <v>3</v>
      </c>
      <c r="H370" s="1" t="s">
        <v>256</v>
      </c>
      <c r="I370" s="1">
        <f t="shared" si="10"/>
        <v>0</v>
      </c>
      <c r="J370" s="1">
        <f t="shared" si="11"/>
        <v>0</v>
      </c>
      <c r="K370" s="1">
        <v>3</v>
      </c>
      <c r="L370" s="2"/>
    </row>
    <row r="371" spans="1:15" s="1" customFormat="1" x14ac:dyDescent="0.2">
      <c r="A371" s="1" t="s">
        <v>280</v>
      </c>
      <c r="C371" s="1">
        <v>74</v>
      </c>
      <c r="D371" s="1" t="s">
        <v>10</v>
      </c>
      <c r="E371" s="1" t="s">
        <v>8</v>
      </c>
      <c r="F371" s="1" t="s">
        <v>11</v>
      </c>
      <c r="G371" s="1" t="s">
        <v>3</v>
      </c>
      <c r="H371" s="1" t="s">
        <v>281</v>
      </c>
      <c r="I371" s="1">
        <f t="shared" si="10"/>
        <v>0</v>
      </c>
      <c r="J371" s="1">
        <f t="shared" si="11"/>
        <v>0</v>
      </c>
      <c r="K371" s="1">
        <v>3</v>
      </c>
      <c r="L371" s="2"/>
    </row>
    <row r="372" spans="1:15" s="1" customFormat="1" x14ac:dyDescent="0.2">
      <c r="A372" s="1" t="s">
        <v>284</v>
      </c>
      <c r="C372" s="1">
        <v>74</v>
      </c>
      <c r="D372" s="1" t="s">
        <v>10</v>
      </c>
      <c r="E372" s="1" t="s">
        <v>8</v>
      </c>
      <c r="F372" s="1" t="s">
        <v>11</v>
      </c>
      <c r="G372" s="1" t="s">
        <v>3</v>
      </c>
      <c r="H372" s="1" t="s">
        <v>285</v>
      </c>
      <c r="I372" s="1">
        <f t="shared" si="10"/>
        <v>0</v>
      </c>
      <c r="J372" s="1">
        <f t="shared" si="11"/>
        <v>0</v>
      </c>
      <c r="K372" s="1">
        <v>3</v>
      </c>
      <c r="L372" s="2"/>
    </row>
    <row r="373" spans="1:15" s="1" customFormat="1" x14ac:dyDescent="0.2">
      <c r="A373" s="1" t="s">
        <v>295</v>
      </c>
      <c r="C373" s="1">
        <v>71</v>
      </c>
      <c r="D373" s="1" t="s">
        <v>5</v>
      </c>
      <c r="E373" s="1" t="s">
        <v>8</v>
      </c>
      <c r="F373" s="1" t="s">
        <v>11</v>
      </c>
      <c r="G373" s="1" t="s">
        <v>3</v>
      </c>
      <c r="H373" s="1" t="s">
        <v>296</v>
      </c>
      <c r="I373" s="1">
        <f t="shared" si="10"/>
        <v>0</v>
      </c>
      <c r="J373" s="1">
        <f t="shared" si="11"/>
        <v>0</v>
      </c>
      <c r="K373" s="1">
        <v>3</v>
      </c>
      <c r="L373" s="2"/>
    </row>
    <row r="374" spans="1:15" s="1" customFormat="1" x14ac:dyDescent="0.2">
      <c r="A374" s="1" t="s">
        <v>299</v>
      </c>
      <c r="C374" s="1">
        <v>76</v>
      </c>
      <c r="D374" s="1" t="s">
        <v>5</v>
      </c>
      <c r="E374" s="1" t="s">
        <v>8</v>
      </c>
      <c r="F374" s="1" t="s">
        <v>11</v>
      </c>
      <c r="G374" s="1" t="s">
        <v>3</v>
      </c>
      <c r="H374" s="1" t="s">
        <v>296</v>
      </c>
      <c r="I374" s="1">
        <f t="shared" si="10"/>
        <v>0</v>
      </c>
      <c r="J374" s="1">
        <f t="shared" si="11"/>
        <v>0</v>
      </c>
      <c r="K374" s="1">
        <v>3</v>
      </c>
      <c r="L374" s="2"/>
    </row>
    <row r="375" spans="1:15" s="1" customFormat="1" x14ac:dyDescent="0.2">
      <c r="A375" s="1" t="s">
        <v>324</v>
      </c>
      <c r="C375" s="1">
        <v>60</v>
      </c>
      <c r="D375" s="1" t="s">
        <v>10</v>
      </c>
      <c r="E375" s="1" t="s">
        <v>8</v>
      </c>
      <c r="F375" s="1" t="s">
        <v>11</v>
      </c>
      <c r="G375" s="1" t="s">
        <v>3</v>
      </c>
      <c r="H375" s="1" t="s">
        <v>296</v>
      </c>
      <c r="I375" s="1">
        <f t="shared" si="10"/>
        <v>0</v>
      </c>
      <c r="J375" s="1">
        <f t="shared" si="11"/>
        <v>0</v>
      </c>
      <c r="K375" s="1">
        <v>3</v>
      </c>
      <c r="L375" s="2"/>
    </row>
    <row r="376" spans="1:15" s="1" customFormat="1" x14ac:dyDescent="0.2">
      <c r="A376" s="1" t="s">
        <v>328</v>
      </c>
      <c r="C376" s="1">
        <v>69</v>
      </c>
      <c r="D376" s="1" t="s">
        <v>10</v>
      </c>
      <c r="E376" s="1" t="s">
        <v>8</v>
      </c>
      <c r="F376" s="1" t="s">
        <v>11</v>
      </c>
      <c r="G376" s="1" t="s">
        <v>3</v>
      </c>
      <c r="H376" s="1" t="s">
        <v>296</v>
      </c>
      <c r="I376" s="1">
        <f t="shared" si="10"/>
        <v>0</v>
      </c>
      <c r="J376" s="1">
        <f t="shared" si="11"/>
        <v>0</v>
      </c>
      <c r="K376" s="1">
        <v>3</v>
      </c>
      <c r="L376" s="2"/>
    </row>
    <row r="377" spans="1:15" s="1" customFormat="1" x14ac:dyDescent="0.2">
      <c r="A377" s="1" t="s">
        <v>364</v>
      </c>
      <c r="C377" s="1">
        <v>78</v>
      </c>
      <c r="D377" s="1" t="s">
        <v>10</v>
      </c>
      <c r="E377" s="1" t="s">
        <v>8</v>
      </c>
      <c r="F377" s="1" t="s">
        <v>11</v>
      </c>
      <c r="G377" s="1" t="s">
        <v>3</v>
      </c>
      <c r="H377" s="1" t="s">
        <v>365</v>
      </c>
      <c r="I377" s="1">
        <f t="shared" si="10"/>
        <v>0</v>
      </c>
      <c r="J377" s="1">
        <f t="shared" si="11"/>
        <v>0</v>
      </c>
      <c r="K377" s="1">
        <v>3</v>
      </c>
      <c r="L377" s="2"/>
    </row>
    <row r="378" spans="1:15" s="1" customFormat="1" x14ac:dyDescent="0.2">
      <c r="A378" s="1" t="s">
        <v>398</v>
      </c>
      <c r="C378" s="1">
        <v>74</v>
      </c>
      <c r="D378" s="1" t="s">
        <v>10</v>
      </c>
      <c r="E378" s="1" t="s">
        <v>8</v>
      </c>
      <c r="F378" s="1" t="s">
        <v>11</v>
      </c>
      <c r="G378" s="1" t="s">
        <v>3</v>
      </c>
      <c r="H378" s="1" t="s">
        <v>365</v>
      </c>
      <c r="I378" s="1">
        <f t="shared" si="10"/>
        <v>0</v>
      </c>
      <c r="J378" s="1">
        <f t="shared" si="11"/>
        <v>0</v>
      </c>
      <c r="K378" s="1">
        <v>3</v>
      </c>
      <c r="L378" s="2"/>
    </row>
    <row r="379" spans="1:15" s="1" customFormat="1" x14ac:dyDescent="0.2">
      <c r="A379" s="1" t="s">
        <v>403</v>
      </c>
      <c r="C379" s="1">
        <v>67</v>
      </c>
      <c r="D379" s="1" t="s">
        <v>10</v>
      </c>
      <c r="E379" s="1" t="s">
        <v>8</v>
      </c>
      <c r="F379" s="1" t="s">
        <v>11</v>
      </c>
      <c r="G379" s="1" t="s">
        <v>3</v>
      </c>
      <c r="H379" s="1" t="s">
        <v>404</v>
      </c>
      <c r="I379" s="1">
        <f t="shared" si="10"/>
        <v>0</v>
      </c>
      <c r="J379" s="1">
        <f t="shared" si="11"/>
        <v>0</v>
      </c>
      <c r="K379" s="1">
        <v>3</v>
      </c>
      <c r="M379" s="4"/>
      <c r="N379" s="4"/>
      <c r="O379" s="4"/>
    </row>
    <row r="380" spans="1:15" s="1" customFormat="1" x14ac:dyDescent="0.2">
      <c r="A380" s="1" t="s">
        <v>449</v>
      </c>
      <c r="C380" s="1">
        <v>70</v>
      </c>
      <c r="D380" s="1" t="s">
        <v>10</v>
      </c>
      <c r="E380" s="1" t="s">
        <v>0</v>
      </c>
      <c r="F380" s="1" t="s">
        <v>11</v>
      </c>
      <c r="G380" s="1" t="s">
        <v>3</v>
      </c>
      <c r="H380" s="1" t="s">
        <v>404</v>
      </c>
      <c r="I380" s="1">
        <f t="shared" si="10"/>
        <v>0</v>
      </c>
      <c r="J380" s="1">
        <f t="shared" si="11"/>
        <v>0</v>
      </c>
      <c r="K380" s="1">
        <v>3</v>
      </c>
    </row>
    <row r="381" spans="1:15" s="1" customFormat="1" x14ac:dyDescent="0.2">
      <c r="A381" s="3" t="s">
        <v>764</v>
      </c>
      <c r="C381" s="1">
        <f>2018-1952</f>
        <v>66</v>
      </c>
      <c r="D381" s="1" t="s">
        <v>5</v>
      </c>
      <c r="E381" s="1" t="s">
        <v>8</v>
      </c>
      <c r="F381" s="1" t="s">
        <v>11</v>
      </c>
      <c r="G381" s="1" t="s">
        <v>3</v>
      </c>
      <c r="H381" s="1" t="s">
        <v>404</v>
      </c>
      <c r="I381" s="1">
        <f t="shared" si="10"/>
        <v>0</v>
      </c>
      <c r="J381" s="1">
        <f t="shared" si="11"/>
        <v>0</v>
      </c>
      <c r="K381" s="1">
        <v>3</v>
      </c>
    </row>
    <row r="382" spans="1:15" s="1" customFormat="1" x14ac:dyDescent="0.2">
      <c r="A382" s="1" t="s">
        <v>778</v>
      </c>
      <c r="C382" s="1">
        <v>71</v>
      </c>
      <c r="D382" s="1" t="s">
        <v>5</v>
      </c>
      <c r="E382" s="1" t="s">
        <v>8</v>
      </c>
      <c r="F382" s="1" t="s">
        <v>11</v>
      </c>
      <c r="G382" s="1" t="s">
        <v>3</v>
      </c>
      <c r="H382" s="1" t="s">
        <v>404</v>
      </c>
      <c r="I382" s="1">
        <f t="shared" si="10"/>
        <v>0</v>
      </c>
      <c r="J382" s="1">
        <f t="shared" si="11"/>
        <v>0</v>
      </c>
      <c r="K382" s="1">
        <v>3</v>
      </c>
    </row>
    <row r="383" spans="1:15" s="1" customFormat="1" x14ac:dyDescent="0.2">
      <c r="A383" s="1" t="s">
        <v>788</v>
      </c>
      <c r="C383" s="1">
        <v>67</v>
      </c>
      <c r="D383" s="1" t="s">
        <v>5</v>
      </c>
      <c r="E383" s="1" t="s">
        <v>8</v>
      </c>
      <c r="F383" s="1" t="s">
        <v>11</v>
      </c>
      <c r="G383" s="1" t="s">
        <v>3</v>
      </c>
      <c r="H383" s="1" t="s">
        <v>404</v>
      </c>
      <c r="I383" s="1">
        <f t="shared" si="10"/>
        <v>0</v>
      </c>
      <c r="J383" s="1">
        <f t="shared" si="11"/>
        <v>0</v>
      </c>
      <c r="K383" s="1">
        <v>3</v>
      </c>
    </row>
    <row r="384" spans="1:15" s="1" customFormat="1" x14ac:dyDescent="0.2">
      <c r="A384" s="1" t="s">
        <v>826</v>
      </c>
      <c r="C384" s="1">
        <v>65</v>
      </c>
      <c r="D384" s="1" t="s">
        <v>10</v>
      </c>
      <c r="E384" s="1" t="s">
        <v>8</v>
      </c>
      <c r="F384" s="1" t="s">
        <v>11</v>
      </c>
      <c r="G384" s="1" t="s">
        <v>3</v>
      </c>
      <c r="H384" s="1" t="s">
        <v>70</v>
      </c>
      <c r="I384" s="1">
        <f t="shared" si="10"/>
        <v>0</v>
      </c>
      <c r="J384" s="1">
        <f t="shared" si="11"/>
        <v>0</v>
      </c>
      <c r="K384" s="1">
        <v>3</v>
      </c>
      <c r="L384" s="2"/>
    </row>
    <row r="385" spans="1:71" s="1" customFormat="1" x14ac:dyDescent="0.2">
      <c r="A385" s="1" t="s">
        <v>835</v>
      </c>
      <c r="B385" s="2"/>
      <c r="C385" s="1">
        <v>73</v>
      </c>
      <c r="D385" s="1" t="s">
        <v>5</v>
      </c>
      <c r="E385" s="1" t="s">
        <v>8</v>
      </c>
      <c r="F385" s="1" t="s">
        <v>11</v>
      </c>
      <c r="G385" s="1" t="s">
        <v>3</v>
      </c>
      <c r="H385" s="1" t="s">
        <v>836</v>
      </c>
      <c r="I385" s="1">
        <f t="shared" si="10"/>
        <v>0</v>
      </c>
      <c r="J385" s="1">
        <f t="shared" si="11"/>
        <v>0</v>
      </c>
      <c r="K385" s="1">
        <v>3</v>
      </c>
    </row>
    <row r="386" spans="1:71" s="1" customFormat="1" x14ac:dyDescent="0.2">
      <c r="A386" s="1" t="s">
        <v>837</v>
      </c>
      <c r="B386" s="2"/>
      <c r="C386" s="1">
        <f>2018-1950</f>
        <v>68</v>
      </c>
      <c r="D386" s="1" t="s">
        <v>10</v>
      </c>
      <c r="E386" s="1" t="s">
        <v>8</v>
      </c>
      <c r="F386" s="1" t="s">
        <v>11</v>
      </c>
      <c r="G386" s="1" t="s">
        <v>3</v>
      </c>
      <c r="H386" s="1" t="s">
        <v>404</v>
      </c>
      <c r="I386" s="1">
        <f t="shared" ref="I386:I418" si="12">COUNTIF(H386,"Ineligible.")+COUNTIF(H386,"Patient approached by conflicting study.")</f>
        <v>0</v>
      </c>
      <c r="J386" s="1">
        <f t="shared" ref="J386:J419" si="13">COUNTIF(H386,"Patient declined study participation")+COUNTIF(H386,"Patient declined study discussion")</f>
        <v>0</v>
      </c>
      <c r="K386" s="1">
        <v>3</v>
      </c>
    </row>
    <row r="387" spans="1:71" s="1" customFormat="1" x14ac:dyDescent="0.2">
      <c r="A387" s="1" t="s">
        <v>868</v>
      </c>
      <c r="C387" s="1">
        <f>2018-1942</f>
        <v>76</v>
      </c>
      <c r="D387" s="1" t="s">
        <v>5</v>
      </c>
      <c r="E387" s="1" t="s">
        <v>8</v>
      </c>
      <c r="F387" s="1" t="s">
        <v>11</v>
      </c>
      <c r="G387" s="1" t="s">
        <v>3</v>
      </c>
      <c r="H387" s="1" t="s">
        <v>836</v>
      </c>
      <c r="I387" s="1">
        <f t="shared" si="12"/>
        <v>0</v>
      </c>
      <c r="J387" s="1">
        <f t="shared" si="13"/>
        <v>0</v>
      </c>
      <c r="K387" s="1">
        <v>3</v>
      </c>
    </row>
    <row r="388" spans="1:71" s="1" customFormat="1" x14ac:dyDescent="0.2">
      <c r="A388" s="1" t="s">
        <v>872</v>
      </c>
      <c r="C388" s="1">
        <f>2018-1953</f>
        <v>65</v>
      </c>
      <c r="D388" s="1" t="s">
        <v>10</v>
      </c>
      <c r="E388" s="1" t="s">
        <v>8</v>
      </c>
      <c r="F388" s="1" t="s">
        <v>26</v>
      </c>
      <c r="G388" s="1" t="s">
        <v>3</v>
      </c>
      <c r="H388" s="1" t="s">
        <v>836</v>
      </c>
      <c r="I388" s="1">
        <f t="shared" si="12"/>
        <v>0</v>
      </c>
      <c r="J388" s="1">
        <f t="shared" si="13"/>
        <v>0</v>
      </c>
      <c r="K388" s="1">
        <v>3</v>
      </c>
      <c r="M388" s="2"/>
    </row>
    <row r="389" spans="1:71" s="1" customFormat="1" x14ac:dyDescent="0.2">
      <c r="A389" s="1" t="s">
        <v>877</v>
      </c>
      <c r="C389" s="1">
        <f>2018-1938</f>
        <v>80</v>
      </c>
      <c r="D389" s="1" t="s">
        <v>10</v>
      </c>
      <c r="E389" s="1" t="s">
        <v>8</v>
      </c>
      <c r="F389" s="1" t="s">
        <v>11</v>
      </c>
      <c r="G389" s="1" t="s">
        <v>3</v>
      </c>
      <c r="H389" s="1" t="s">
        <v>836</v>
      </c>
      <c r="I389" s="1">
        <f t="shared" si="12"/>
        <v>0</v>
      </c>
      <c r="J389" s="1">
        <f t="shared" si="13"/>
        <v>0</v>
      </c>
      <c r="K389" s="1">
        <v>3</v>
      </c>
    </row>
    <row r="390" spans="1:71" s="1" customFormat="1" x14ac:dyDescent="0.2">
      <c r="A390" s="1" t="s">
        <v>884</v>
      </c>
      <c r="C390" s="1">
        <v>82</v>
      </c>
      <c r="D390" s="1" t="s">
        <v>5</v>
      </c>
      <c r="E390" s="1" t="s">
        <v>8</v>
      </c>
      <c r="F390" s="1" t="s">
        <v>11</v>
      </c>
      <c r="G390" s="1" t="s">
        <v>3</v>
      </c>
      <c r="H390" s="1" t="s">
        <v>836</v>
      </c>
      <c r="I390" s="1">
        <f t="shared" si="12"/>
        <v>0</v>
      </c>
      <c r="J390" s="1">
        <f t="shared" si="13"/>
        <v>0</v>
      </c>
      <c r="K390" s="1">
        <v>3</v>
      </c>
      <c r="P390" s="4"/>
      <c r="Q390" s="4"/>
      <c r="R390" s="4"/>
      <c r="S390" s="4"/>
      <c r="T390" s="4"/>
      <c r="U390" s="4"/>
      <c r="V390" s="4"/>
      <c r="W390" s="4"/>
      <c r="X390" s="4"/>
      <c r="Y390" s="4"/>
      <c r="Z390" s="4"/>
      <c r="AA390" s="4"/>
      <c r="AB390" s="4"/>
      <c r="AC390" s="4"/>
      <c r="AD390" s="4"/>
      <c r="AE390" s="4"/>
      <c r="AF390" s="4"/>
      <c r="AG390" s="4"/>
      <c r="AH390" s="4"/>
      <c r="AI390" s="4"/>
      <c r="AJ390" s="4"/>
      <c r="AK390" s="4"/>
      <c r="AL390" s="4"/>
      <c r="AM390" s="4"/>
      <c r="AN390" s="4"/>
      <c r="AO390" s="4"/>
      <c r="AP390" s="4"/>
      <c r="AQ390" s="4"/>
      <c r="AR390" s="4"/>
      <c r="AS390" s="4"/>
      <c r="AT390" s="4"/>
      <c r="AU390" s="4"/>
      <c r="AV390" s="4"/>
      <c r="AW390" s="4"/>
      <c r="AX390" s="4"/>
      <c r="AY390" s="4"/>
      <c r="AZ390" s="4"/>
      <c r="BA390" s="4"/>
      <c r="BB390" s="4"/>
      <c r="BC390" s="4"/>
      <c r="BD390" s="4"/>
      <c r="BE390" s="4"/>
      <c r="BF390" s="4"/>
      <c r="BG390" s="4"/>
      <c r="BH390" s="4"/>
      <c r="BI390" s="4"/>
      <c r="BJ390" s="4"/>
      <c r="BK390" s="4"/>
      <c r="BL390" s="4"/>
      <c r="BM390" s="4"/>
      <c r="BN390" s="4"/>
      <c r="BO390" s="4"/>
      <c r="BP390" s="4"/>
      <c r="BQ390" s="4"/>
      <c r="BR390" s="4"/>
      <c r="BS390" s="4"/>
    </row>
    <row r="391" spans="1:71" s="4" customFormat="1" x14ac:dyDescent="0.2">
      <c r="A391" s="1" t="s">
        <v>915</v>
      </c>
      <c r="B391" s="1"/>
      <c r="C391" s="1">
        <f>2018-1934</f>
        <v>84</v>
      </c>
      <c r="D391" s="1" t="s">
        <v>10</v>
      </c>
      <c r="E391" s="1" t="s">
        <v>8</v>
      </c>
      <c r="F391" s="1" t="s">
        <v>11</v>
      </c>
      <c r="G391" s="1" t="s">
        <v>3</v>
      </c>
      <c r="H391" s="1" t="s">
        <v>836</v>
      </c>
      <c r="I391" s="1">
        <f t="shared" si="12"/>
        <v>0</v>
      </c>
      <c r="J391" s="1">
        <f t="shared" si="13"/>
        <v>0</v>
      </c>
      <c r="K391" s="1">
        <v>3</v>
      </c>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row>
    <row r="392" spans="1:71" s="1" customFormat="1" x14ac:dyDescent="0.2">
      <c r="A392" s="1" t="s">
        <v>930</v>
      </c>
      <c r="C392" s="1">
        <f>2018-1941</f>
        <v>77</v>
      </c>
      <c r="D392" s="1" t="s">
        <v>10</v>
      </c>
      <c r="E392" s="1" t="s">
        <v>8</v>
      </c>
      <c r="F392" s="1" t="s">
        <v>11</v>
      </c>
      <c r="G392" s="1" t="s">
        <v>3</v>
      </c>
      <c r="H392" s="1" t="s">
        <v>836</v>
      </c>
      <c r="I392" s="1">
        <f t="shared" si="12"/>
        <v>0</v>
      </c>
      <c r="J392" s="1">
        <f t="shared" si="13"/>
        <v>0</v>
      </c>
      <c r="K392" s="1">
        <v>3</v>
      </c>
    </row>
    <row r="393" spans="1:71" s="1" customFormat="1" x14ac:dyDescent="0.2">
      <c r="A393" s="1" t="s">
        <v>931</v>
      </c>
      <c r="C393" s="1">
        <v>78</v>
      </c>
      <c r="D393" s="1" t="s">
        <v>10</v>
      </c>
      <c r="E393" s="1" t="s">
        <v>8</v>
      </c>
      <c r="F393" s="1" t="s">
        <v>26</v>
      </c>
      <c r="G393" s="1" t="s">
        <v>3</v>
      </c>
      <c r="H393" s="1" t="s">
        <v>836</v>
      </c>
      <c r="I393" s="1">
        <f t="shared" si="12"/>
        <v>0</v>
      </c>
      <c r="J393" s="1">
        <f t="shared" si="13"/>
        <v>0</v>
      </c>
      <c r="K393" s="1">
        <v>3</v>
      </c>
    </row>
    <row r="394" spans="1:71" s="1" customFormat="1" x14ac:dyDescent="0.2">
      <c r="A394" s="1" t="s">
        <v>933</v>
      </c>
      <c r="C394" s="1">
        <v>62</v>
      </c>
      <c r="D394" s="1" t="s">
        <v>5</v>
      </c>
      <c r="E394" s="1" t="s">
        <v>8</v>
      </c>
      <c r="F394" s="1" t="s">
        <v>11</v>
      </c>
      <c r="G394" s="1" t="s">
        <v>3</v>
      </c>
      <c r="H394" s="1" t="s">
        <v>836</v>
      </c>
      <c r="I394" s="1">
        <f t="shared" si="12"/>
        <v>0</v>
      </c>
      <c r="J394" s="1">
        <f t="shared" si="13"/>
        <v>0</v>
      </c>
      <c r="K394" s="1">
        <v>3</v>
      </c>
    </row>
    <row r="395" spans="1:71" s="1" customFormat="1" x14ac:dyDescent="0.2">
      <c r="A395" s="1" t="s">
        <v>936</v>
      </c>
      <c r="C395" s="1">
        <f>2018-1954</f>
        <v>64</v>
      </c>
      <c r="D395" s="1" t="s">
        <v>5</v>
      </c>
      <c r="E395" s="1" t="s">
        <v>8</v>
      </c>
      <c r="F395" s="1" t="s">
        <v>11</v>
      </c>
      <c r="G395" s="1" t="s">
        <v>3</v>
      </c>
      <c r="H395" s="1" t="s">
        <v>70</v>
      </c>
      <c r="I395" s="1">
        <f t="shared" si="12"/>
        <v>0</v>
      </c>
      <c r="J395" s="1">
        <f t="shared" si="13"/>
        <v>0</v>
      </c>
      <c r="K395" s="1">
        <v>3</v>
      </c>
      <c r="L395" s="2"/>
    </row>
    <row r="396" spans="1:71" s="1" customFormat="1" x14ac:dyDescent="0.2">
      <c r="A396" s="1" t="s">
        <v>958</v>
      </c>
      <c r="C396" s="1">
        <f>2018-1953</f>
        <v>65</v>
      </c>
      <c r="D396" s="1" t="s">
        <v>5</v>
      </c>
      <c r="E396" s="1" t="s">
        <v>8</v>
      </c>
      <c r="F396" s="1" t="s">
        <v>11</v>
      </c>
      <c r="G396" s="1" t="s">
        <v>3</v>
      </c>
      <c r="H396" s="1" t="s">
        <v>836</v>
      </c>
      <c r="I396" s="1">
        <f t="shared" si="12"/>
        <v>0</v>
      </c>
      <c r="J396" s="1">
        <f t="shared" si="13"/>
        <v>0</v>
      </c>
      <c r="K396" s="1">
        <v>3</v>
      </c>
    </row>
    <row r="397" spans="1:71" s="1" customFormat="1" x14ac:dyDescent="0.2">
      <c r="A397" s="1" t="s">
        <v>965</v>
      </c>
      <c r="C397" s="1">
        <f>2018-1947</f>
        <v>71</v>
      </c>
      <c r="D397" s="1" t="s">
        <v>10</v>
      </c>
      <c r="E397" s="1" t="s">
        <v>8</v>
      </c>
      <c r="F397" s="1" t="s">
        <v>11</v>
      </c>
      <c r="G397" s="1" t="s">
        <v>3</v>
      </c>
      <c r="H397" s="1" t="s">
        <v>836</v>
      </c>
      <c r="I397" s="1">
        <f t="shared" si="12"/>
        <v>0</v>
      </c>
      <c r="J397" s="1">
        <f t="shared" si="13"/>
        <v>0</v>
      </c>
      <c r="K397" s="1">
        <v>3</v>
      </c>
    </row>
    <row r="398" spans="1:71" s="1" customFormat="1" x14ac:dyDescent="0.2">
      <c r="A398" s="1" t="s">
        <v>966</v>
      </c>
      <c r="C398" s="1">
        <f>2018-1951</f>
        <v>67</v>
      </c>
      <c r="D398" s="1" t="s">
        <v>10</v>
      </c>
      <c r="E398" s="1" t="s">
        <v>8</v>
      </c>
      <c r="F398" s="1" t="s">
        <v>11</v>
      </c>
      <c r="G398" s="1" t="s">
        <v>3</v>
      </c>
      <c r="H398" s="1" t="s">
        <v>836</v>
      </c>
      <c r="I398" s="1">
        <f t="shared" si="12"/>
        <v>0</v>
      </c>
      <c r="J398" s="1">
        <f t="shared" si="13"/>
        <v>0</v>
      </c>
      <c r="K398" s="1">
        <v>3</v>
      </c>
    </row>
    <row r="399" spans="1:71" s="1" customFormat="1" x14ac:dyDescent="0.2">
      <c r="A399" s="1" t="s">
        <v>969</v>
      </c>
      <c r="C399" s="1">
        <v>75</v>
      </c>
      <c r="D399" s="1" t="s">
        <v>10</v>
      </c>
      <c r="E399" s="1" t="s">
        <v>620</v>
      </c>
      <c r="F399" s="1" t="s">
        <v>73</v>
      </c>
      <c r="G399" s="1" t="s">
        <v>3</v>
      </c>
      <c r="H399" s="1" t="s">
        <v>836</v>
      </c>
      <c r="I399" s="1">
        <f t="shared" si="12"/>
        <v>0</v>
      </c>
      <c r="J399" s="1">
        <f t="shared" si="13"/>
        <v>0</v>
      </c>
      <c r="K399" s="1">
        <v>3</v>
      </c>
    </row>
    <row r="400" spans="1:71" s="1" customFormat="1" x14ac:dyDescent="0.2">
      <c r="A400" s="1" t="s">
        <v>985</v>
      </c>
      <c r="C400" s="1">
        <f>2018-1943</f>
        <v>75</v>
      </c>
      <c r="D400" s="1" t="s">
        <v>10</v>
      </c>
      <c r="E400" s="1" t="s">
        <v>8</v>
      </c>
      <c r="F400" s="1" t="s">
        <v>11</v>
      </c>
      <c r="G400" s="1" t="s">
        <v>3</v>
      </c>
      <c r="H400" s="1" t="s">
        <v>986</v>
      </c>
      <c r="I400" s="1">
        <f t="shared" si="12"/>
        <v>0</v>
      </c>
      <c r="J400" s="1">
        <f t="shared" si="13"/>
        <v>0</v>
      </c>
      <c r="K400" s="1">
        <v>3</v>
      </c>
      <c r="L400" s="2"/>
    </row>
    <row r="401" spans="1:13" s="1" customFormat="1" x14ac:dyDescent="0.2">
      <c r="A401" s="1" t="s">
        <v>987</v>
      </c>
      <c r="C401" s="1">
        <v>83</v>
      </c>
      <c r="D401" s="1" t="s">
        <v>10</v>
      </c>
      <c r="E401" s="1" t="s">
        <v>620</v>
      </c>
      <c r="F401" s="1" t="s">
        <v>11</v>
      </c>
      <c r="G401" s="1" t="s">
        <v>3</v>
      </c>
      <c r="H401" s="1" t="s">
        <v>404</v>
      </c>
      <c r="I401" s="1">
        <f t="shared" si="12"/>
        <v>0</v>
      </c>
      <c r="J401" s="1">
        <f t="shared" si="13"/>
        <v>0</v>
      </c>
      <c r="K401" s="1">
        <v>3</v>
      </c>
    </row>
    <row r="402" spans="1:13" s="1" customFormat="1" x14ac:dyDescent="0.2">
      <c r="A402" s="1" t="s">
        <v>1000</v>
      </c>
      <c r="C402" s="1">
        <v>66</v>
      </c>
      <c r="D402" s="1" t="s">
        <v>10</v>
      </c>
      <c r="E402" s="1" t="s">
        <v>8</v>
      </c>
      <c r="F402" s="1" t="s">
        <v>11</v>
      </c>
      <c r="G402" s="1" t="s">
        <v>3</v>
      </c>
      <c r="H402" s="1" t="s">
        <v>404</v>
      </c>
      <c r="I402" s="1">
        <f t="shared" si="12"/>
        <v>0</v>
      </c>
      <c r="J402" s="1">
        <f t="shared" si="13"/>
        <v>0</v>
      </c>
      <c r="K402" s="1">
        <v>3</v>
      </c>
    </row>
    <row r="403" spans="1:13" s="1" customFormat="1" x14ac:dyDescent="0.2">
      <c r="A403" s="4" t="s">
        <v>1097</v>
      </c>
      <c r="B403" s="4"/>
      <c r="C403" s="4">
        <v>68</v>
      </c>
      <c r="D403" s="4" t="s">
        <v>10</v>
      </c>
      <c r="E403" s="4" t="s">
        <v>8</v>
      </c>
      <c r="F403" s="4" t="s">
        <v>11</v>
      </c>
      <c r="G403" s="4" t="s">
        <v>3</v>
      </c>
      <c r="H403" s="1" t="s">
        <v>404</v>
      </c>
      <c r="I403" s="1">
        <f t="shared" si="12"/>
        <v>0</v>
      </c>
      <c r="J403" s="1">
        <f t="shared" si="13"/>
        <v>0</v>
      </c>
      <c r="K403" s="1">
        <v>3</v>
      </c>
      <c r="L403" s="4"/>
    </row>
    <row r="404" spans="1:13" s="1" customFormat="1" x14ac:dyDescent="0.2">
      <c r="A404" s="4" t="s">
        <v>1098</v>
      </c>
      <c r="B404" s="4"/>
      <c r="C404" s="4">
        <v>63</v>
      </c>
      <c r="D404" s="4" t="s">
        <v>10</v>
      </c>
      <c r="E404" s="4" t="s">
        <v>8</v>
      </c>
      <c r="F404" s="4" t="s">
        <v>11</v>
      </c>
      <c r="G404" s="4" t="s">
        <v>3</v>
      </c>
      <c r="H404" s="1" t="s">
        <v>836</v>
      </c>
      <c r="I404" s="1">
        <f t="shared" si="12"/>
        <v>0</v>
      </c>
      <c r="J404" s="1">
        <f t="shared" si="13"/>
        <v>0</v>
      </c>
      <c r="K404" s="1">
        <v>3</v>
      </c>
      <c r="L404" s="4"/>
    </row>
    <row r="405" spans="1:13" s="1" customFormat="1" x14ac:dyDescent="0.2">
      <c r="A405" s="4" t="s">
        <v>1110</v>
      </c>
      <c r="C405" s="4">
        <f>2018-1958</f>
        <v>60</v>
      </c>
      <c r="D405" s="4" t="s">
        <v>10</v>
      </c>
      <c r="E405" s="4" t="s">
        <v>8</v>
      </c>
      <c r="F405" s="4" t="s">
        <v>11</v>
      </c>
      <c r="G405" s="4" t="s">
        <v>3</v>
      </c>
      <c r="H405" s="1" t="s">
        <v>836</v>
      </c>
      <c r="I405" s="1">
        <f t="shared" si="12"/>
        <v>0</v>
      </c>
      <c r="J405" s="1">
        <f t="shared" si="13"/>
        <v>0</v>
      </c>
      <c r="K405" s="1">
        <v>3</v>
      </c>
      <c r="M405" s="2"/>
    </row>
    <row r="406" spans="1:13" s="1" customFormat="1" x14ac:dyDescent="0.2">
      <c r="A406" s="4" t="s">
        <v>1115</v>
      </c>
      <c r="C406" s="4">
        <v>68</v>
      </c>
      <c r="D406" s="4" t="s">
        <v>5</v>
      </c>
      <c r="E406" s="4" t="s">
        <v>8</v>
      </c>
      <c r="F406" s="4" t="s">
        <v>11</v>
      </c>
      <c r="G406" s="4" t="s">
        <v>3</v>
      </c>
      <c r="H406" s="1" t="s">
        <v>404</v>
      </c>
      <c r="I406" s="1">
        <f t="shared" si="12"/>
        <v>0</v>
      </c>
      <c r="J406" s="1">
        <f t="shared" si="13"/>
        <v>0</v>
      </c>
      <c r="K406" s="1">
        <v>3</v>
      </c>
    </row>
    <row r="407" spans="1:13" s="1" customFormat="1" x14ac:dyDescent="0.2">
      <c r="A407" s="4" t="s">
        <v>1116</v>
      </c>
      <c r="C407" s="4">
        <v>79</v>
      </c>
      <c r="D407" s="4" t="s">
        <v>10</v>
      </c>
      <c r="E407" s="4" t="s">
        <v>8</v>
      </c>
      <c r="F407" s="4" t="s">
        <v>11</v>
      </c>
      <c r="G407" s="4" t="s">
        <v>3</v>
      </c>
      <c r="H407" s="1" t="s">
        <v>836</v>
      </c>
      <c r="I407" s="1">
        <f t="shared" si="12"/>
        <v>0</v>
      </c>
      <c r="J407" s="1">
        <f t="shared" si="13"/>
        <v>0</v>
      </c>
      <c r="K407" s="1">
        <v>3</v>
      </c>
    </row>
    <row r="408" spans="1:13" s="1" customFormat="1" x14ac:dyDescent="0.2">
      <c r="A408" s="1" t="s">
        <v>1121</v>
      </c>
      <c r="C408" s="1">
        <f>2018-1941</f>
        <v>77</v>
      </c>
      <c r="D408" s="1" t="s">
        <v>10</v>
      </c>
      <c r="E408" s="1" t="s">
        <v>8</v>
      </c>
      <c r="F408" s="1" t="s">
        <v>11</v>
      </c>
      <c r="G408" s="1" t="s">
        <v>3</v>
      </c>
      <c r="H408" s="1" t="s">
        <v>836</v>
      </c>
      <c r="I408" s="1">
        <f t="shared" si="12"/>
        <v>0</v>
      </c>
      <c r="J408" s="1">
        <f t="shared" si="13"/>
        <v>0</v>
      </c>
      <c r="K408" s="1">
        <v>3</v>
      </c>
    </row>
    <row r="409" spans="1:13" s="1" customFormat="1" x14ac:dyDescent="0.2">
      <c r="A409" s="1" t="s">
        <v>1126</v>
      </c>
      <c r="C409" s="1">
        <v>61</v>
      </c>
      <c r="D409" s="1" t="s">
        <v>10</v>
      </c>
      <c r="E409" s="1" t="s">
        <v>8</v>
      </c>
      <c r="F409" s="1" t="s">
        <v>11</v>
      </c>
      <c r="G409" s="1" t="s">
        <v>3</v>
      </c>
      <c r="H409" s="1" t="s">
        <v>836</v>
      </c>
      <c r="I409" s="1">
        <f t="shared" si="12"/>
        <v>0</v>
      </c>
      <c r="J409" s="1">
        <f t="shared" si="13"/>
        <v>0</v>
      </c>
      <c r="K409" s="1">
        <v>3</v>
      </c>
    </row>
    <row r="410" spans="1:13" s="1" customFormat="1" x14ac:dyDescent="0.2">
      <c r="A410" s="1" t="s">
        <v>1144</v>
      </c>
      <c r="C410" s="1">
        <f>2018-1929</f>
        <v>89</v>
      </c>
      <c r="D410" s="1" t="s">
        <v>5</v>
      </c>
      <c r="E410" s="1" t="s">
        <v>8</v>
      </c>
      <c r="F410" s="1" t="s">
        <v>11</v>
      </c>
      <c r="G410" s="1" t="s">
        <v>3</v>
      </c>
      <c r="H410" s="1" t="s">
        <v>836</v>
      </c>
      <c r="I410" s="1">
        <f t="shared" si="12"/>
        <v>0</v>
      </c>
      <c r="J410" s="1">
        <f t="shared" si="13"/>
        <v>0</v>
      </c>
      <c r="K410" s="1">
        <v>3</v>
      </c>
    </row>
    <row r="411" spans="1:13" s="1" customFormat="1" x14ac:dyDescent="0.2">
      <c r="A411" s="1" t="s">
        <v>1145</v>
      </c>
      <c r="C411" s="1">
        <f>2018-1932</f>
        <v>86</v>
      </c>
      <c r="D411" s="1" t="s">
        <v>10</v>
      </c>
      <c r="E411" s="1" t="s">
        <v>8</v>
      </c>
      <c r="F411" s="1" t="s">
        <v>11</v>
      </c>
      <c r="G411" s="1" t="s">
        <v>3</v>
      </c>
      <c r="H411" s="1" t="s">
        <v>836</v>
      </c>
      <c r="I411" s="1">
        <f t="shared" si="12"/>
        <v>0</v>
      </c>
      <c r="J411" s="1">
        <f t="shared" si="13"/>
        <v>0</v>
      </c>
      <c r="K411" s="1">
        <v>3</v>
      </c>
    </row>
    <row r="412" spans="1:13" s="1" customFormat="1" x14ac:dyDescent="0.2">
      <c r="A412" s="1" t="s">
        <v>1164</v>
      </c>
      <c r="C412" s="1">
        <f>2018-1956</f>
        <v>62</v>
      </c>
      <c r="D412" s="1" t="s">
        <v>10</v>
      </c>
      <c r="E412" s="1" t="s">
        <v>8</v>
      </c>
      <c r="F412" s="1" t="s">
        <v>11</v>
      </c>
      <c r="G412" s="1" t="s">
        <v>3</v>
      </c>
      <c r="H412" s="1" t="s">
        <v>836</v>
      </c>
      <c r="I412" s="1">
        <f t="shared" si="12"/>
        <v>0</v>
      </c>
      <c r="J412" s="1">
        <f t="shared" si="13"/>
        <v>0</v>
      </c>
      <c r="K412" s="1">
        <v>3</v>
      </c>
    </row>
    <row r="413" spans="1:13" s="1" customFormat="1" x14ac:dyDescent="0.2">
      <c r="A413" s="1" t="s">
        <v>1165</v>
      </c>
      <c r="C413" s="1">
        <f>2018-1957</f>
        <v>61</v>
      </c>
      <c r="D413" s="1" t="s">
        <v>10</v>
      </c>
      <c r="E413" s="1" t="s">
        <v>8</v>
      </c>
      <c r="F413" s="1" t="s">
        <v>11</v>
      </c>
      <c r="G413" s="1" t="s">
        <v>3</v>
      </c>
      <c r="H413" s="1" t="s">
        <v>836</v>
      </c>
      <c r="I413" s="1">
        <f t="shared" si="12"/>
        <v>0</v>
      </c>
      <c r="J413" s="1">
        <f t="shared" si="13"/>
        <v>0</v>
      </c>
      <c r="K413" s="1">
        <v>3</v>
      </c>
    </row>
    <row r="414" spans="1:13" s="1" customFormat="1" x14ac:dyDescent="0.2">
      <c r="A414" s="1" t="s">
        <v>1169</v>
      </c>
      <c r="C414" s="1">
        <f>2018-1950</f>
        <v>68</v>
      </c>
      <c r="D414" s="1" t="s">
        <v>5</v>
      </c>
      <c r="E414" s="1" t="s">
        <v>8</v>
      </c>
      <c r="F414" s="1" t="s">
        <v>11</v>
      </c>
      <c r="G414" s="1" t="s">
        <v>3</v>
      </c>
      <c r="H414" s="1" t="s">
        <v>836</v>
      </c>
      <c r="I414" s="1">
        <f t="shared" si="12"/>
        <v>0</v>
      </c>
      <c r="J414" s="1">
        <f t="shared" si="13"/>
        <v>0</v>
      </c>
      <c r="K414" s="1">
        <v>3</v>
      </c>
    </row>
    <row r="415" spans="1:13" s="1" customFormat="1" x14ac:dyDescent="0.2">
      <c r="A415" s="1" t="s">
        <v>1355</v>
      </c>
      <c r="C415" s="1">
        <f>2018-1942</f>
        <v>76</v>
      </c>
      <c r="D415" s="1" t="s">
        <v>10</v>
      </c>
      <c r="E415" s="1" t="s">
        <v>8</v>
      </c>
      <c r="F415" s="1" t="s">
        <v>11</v>
      </c>
      <c r="G415" s="1" t="s">
        <v>3</v>
      </c>
      <c r="H415" s="1" t="s">
        <v>404</v>
      </c>
      <c r="I415" s="1">
        <f t="shared" si="12"/>
        <v>0</v>
      </c>
      <c r="J415" s="1">
        <f t="shared" si="13"/>
        <v>0</v>
      </c>
      <c r="K415" s="1">
        <v>3</v>
      </c>
      <c r="M415" s="2"/>
    </row>
    <row r="416" spans="1:13" s="1" customFormat="1" x14ac:dyDescent="0.2">
      <c r="A416" s="1" t="s">
        <v>1358</v>
      </c>
      <c r="C416" s="1">
        <f>2018-1949</f>
        <v>69</v>
      </c>
      <c r="D416" s="1" t="s">
        <v>10</v>
      </c>
      <c r="E416" s="1" t="s">
        <v>8</v>
      </c>
      <c r="F416" s="1" t="s">
        <v>11</v>
      </c>
      <c r="G416" s="1" t="s">
        <v>3</v>
      </c>
      <c r="H416" s="1" t="s">
        <v>404</v>
      </c>
      <c r="I416" s="1">
        <f t="shared" si="12"/>
        <v>0</v>
      </c>
      <c r="J416" s="1">
        <f t="shared" si="13"/>
        <v>0</v>
      </c>
      <c r="K416" s="1">
        <v>3</v>
      </c>
    </row>
    <row r="417" spans="1:16" s="1" customFormat="1" x14ac:dyDescent="0.2">
      <c r="A417" s="1" t="s">
        <v>1631</v>
      </c>
      <c r="C417" s="1">
        <v>68</v>
      </c>
      <c r="D417" s="1" t="s">
        <v>10</v>
      </c>
      <c r="E417" s="1" t="s">
        <v>8</v>
      </c>
      <c r="F417" s="1" t="s">
        <v>11</v>
      </c>
      <c r="G417" s="1" t="s">
        <v>3</v>
      </c>
      <c r="H417" s="1" t="s">
        <v>404</v>
      </c>
      <c r="I417" s="1">
        <f t="shared" si="12"/>
        <v>0</v>
      </c>
      <c r="J417" s="1">
        <f t="shared" si="13"/>
        <v>0</v>
      </c>
      <c r="K417" s="1">
        <v>3</v>
      </c>
    </row>
    <row r="418" spans="1:16" s="1" customFormat="1" x14ac:dyDescent="0.2">
      <c r="A418" s="1" t="s">
        <v>1718</v>
      </c>
      <c r="C418" s="1">
        <v>73</v>
      </c>
      <c r="D418" s="1" t="s">
        <v>5</v>
      </c>
      <c r="E418" s="1" t="s">
        <v>8</v>
      </c>
      <c r="F418" s="1" t="s">
        <v>11</v>
      </c>
      <c r="G418" s="1" t="s">
        <v>3</v>
      </c>
      <c r="H418" s="1" t="s">
        <v>70</v>
      </c>
      <c r="I418" s="1">
        <f t="shared" si="12"/>
        <v>0</v>
      </c>
      <c r="J418" s="1">
        <f t="shared" si="13"/>
        <v>0</v>
      </c>
      <c r="K418" s="1">
        <v>3</v>
      </c>
      <c r="M418" s="2"/>
    </row>
    <row r="419" spans="1:16" s="1" customFormat="1" x14ac:dyDescent="0.2">
      <c r="A419" s="1" t="s">
        <v>1881</v>
      </c>
      <c r="C419" s="1">
        <v>78</v>
      </c>
      <c r="D419" s="1" t="s">
        <v>10</v>
      </c>
      <c r="E419" s="1" t="s">
        <v>8</v>
      </c>
      <c r="F419" s="1" t="s">
        <v>11</v>
      </c>
      <c r="G419" s="1" t="s">
        <v>3</v>
      </c>
      <c r="H419" s="1" t="s">
        <v>1882</v>
      </c>
      <c r="I419" s="1">
        <v>0</v>
      </c>
      <c r="J419" s="1">
        <f t="shared" si="13"/>
        <v>0</v>
      </c>
      <c r="K419" s="1">
        <v>3</v>
      </c>
      <c r="L419" s="2"/>
    </row>
    <row r="420" spans="1:16" s="1" customFormat="1" x14ac:dyDescent="0.2">
      <c r="A420" s="1" t="s">
        <v>2253</v>
      </c>
      <c r="C420" s="1">
        <v>60</v>
      </c>
      <c r="D420" s="1" t="s">
        <v>10</v>
      </c>
      <c r="E420" s="1" t="s">
        <v>8</v>
      </c>
      <c r="F420" s="1" t="s">
        <v>11</v>
      </c>
      <c r="G420" s="1" t="s">
        <v>3</v>
      </c>
      <c r="H420" s="1" t="s">
        <v>404</v>
      </c>
      <c r="I420" s="1">
        <f t="shared" ref="I420:I427" si="14">COUNTIF(H420,"Ineligible.")+COUNTIF(H420,"Patient approached by conflicting study.")</f>
        <v>0</v>
      </c>
      <c r="J420" s="1">
        <v>0</v>
      </c>
      <c r="K420" s="1">
        <v>3</v>
      </c>
      <c r="L420" s="2"/>
    </row>
    <row r="421" spans="1:16" s="1" customFormat="1" x14ac:dyDescent="0.2">
      <c r="A421" s="1" t="s">
        <v>2316</v>
      </c>
      <c r="C421" s="1">
        <v>67</v>
      </c>
      <c r="D421" s="1" t="s">
        <v>10</v>
      </c>
      <c r="E421" s="1" t="s">
        <v>8</v>
      </c>
      <c r="F421" s="1" t="s">
        <v>11</v>
      </c>
      <c r="G421" s="1" t="s">
        <v>3</v>
      </c>
      <c r="H421" s="1" t="s">
        <v>404</v>
      </c>
      <c r="I421" s="1">
        <f t="shared" si="14"/>
        <v>0</v>
      </c>
      <c r="J421" s="1">
        <f>COUNTIF(H421,"Patient declined study participation")+COUNTIF(H421,"Patient declined study discussion")</f>
        <v>0</v>
      </c>
      <c r="K421" s="1">
        <v>3</v>
      </c>
      <c r="L421" s="2"/>
    </row>
    <row r="422" spans="1:16" s="1" customFormat="1" x14ac:dyDescent="0.2">
      <c r="A422" s="1" t="s">
        <v>2327</v>
      </c>
      <c r="C422" s="1">
        <v>82</v>
      </c>
      <c r="D422" s="1" t="s">
        <v>5</v>
      </c>
      <c r="E422" s="1" t="s">
        <v>8</v>
      </c>
      <c r="F422" s="1" t="s">
        <v>11</v>
      </c>
      <c r="G422" s="1" t="s">
        <v>3</v>
      </c>
      <c r="H422" s="1" t="s">
        <v>2328</v>
      </c>
      <c r="I422" s="1">
        <f t="shared" si="14"/>
        <v>0</v>
      </c>
      <c r="J422" s="1">
        <f>COUNTIF(H422,"Patient declined study participation")+COUNTIF(H422,"Patient declined study discussion")</f>
        <v>0</v>
      </c>
      <c r="K422" s="1">
        <v>3</v>
      </c>
      <c r="L422" s="2"/>
    </row>
    <row r="423" spans="1:16" s="1" customFormat="1" x14ac:dyDescent="0.2">
      <c r="A423" s="1" t="s">
        <v>2352</v>
      </c>
      <c r="C423" s="1">
        <v>74</v>
      </c>
      <c r="D423" s="1" t="s">
        <v>10</v>
      </c>
      <c r="E423" s="1" t="s">
        <v>8</v>
      </c>
      <c r="F423" s="1" t="s">
        <v>11</v>
      </c>
      <c r="G423" s="1" t="s">
        <v>3</v>
      </c>
      <c r="H423" s="1" t="s">
        <v>2353</v>
      </c>
      <c r="I423" s="1">
        <f t="shared" si="14"/>
        <v>0</v>
      </c>
      <c r="J423" s="1">
        <f>COUNTIF(H423,"Patient declined study participation")+COUNTIF(H423,"Patient declined study discussion")</f>
        <v>0</v>
      </c>
      <c r="K423" s="1">
        <v>3</v>
      </c>
      <c r="L423" s="2"/>
    </row>
    <row r="424" spans="1:16" s="1" customFormat="1" x14ac:dyDescent="0.2">
      <c r="A424" s="1" t="s">
        <v>2370</v>
      </c>
      <c r="C424" s="1">
        <v>71</v>
      </c>
      <c r="D424" s="1" t="s">
        <v>10</v>
      </c>
      <c r="E424" s="1" t="s">
        <v>8</v>
      </c>
      <c r="F424" s="1" t="s">
        <v>11</v>
      </c>
      <c r="G424" s="1" t="s">
        <v>3</v>
      </c>
      <c r="H424" s="1" t="s">
        <v>404</v>
      </c>
      <c r="I424" s="1">
        <f t="shared" si="14"/>
        <v>0</v>
      </c>
      <c r="J424" s="1">
        <v>0</v>
      </c>
      <c r="K424" s="1">
        <v>3</v>
      </c>
      <c r="L424" s="2"/>
    </row>
    <row r="425" spans="1:16" s="1" customFormat="1" x14ac:dyDescent="0.2">
      <c r="A425" s="1" t="s">
        <v>2394</v>
      </c>
      <c r="C425" s="1">
        <v>68</v>
      </c>
      <c r="D425" s="1" t="s">
        <v>10</v>
      </c>
      <c r="E425" s="1" t="s">
        <v>8</v>
      </c>
      <c r="F425" s="1" t="s">
        <v>11</v>
      </c>
      <c r="G425" s="1" t="s">
        <v>3</v>
      </c>
      <c r="H425" s="1" t="s">
        <v>2395</v>
      </c>
      <c r="I425" s="1">
        <f t="shared" si="14"/>
        <v>0</v>
      </c>
      <c r="J425" s="1">
        <f>COUNTIF(H425,"Patient declined study participation")+COUNTIF(H425,"Patient declined study discussion")</f>
        <v>0</v>
      </c>
      <c r="K425" s="1">
        <v>3</v>
      </c>
      <c r="L425" s="2"/>
      <c r="M425" s="6"/>
      <c r="N425" s="4"/>
      <c r="O425" s="4"/>
    </row>
    <row r="426" spans="1:16" s="1" customFormat="1" x14ac:dyDescent="0.2">
      <c r="A426" s="1" t="s">
        <v>486</v>
      </c>
      <c r="C426" s="1">
        <v>78</v>
      </c>
      <c r="D426" s="1" t="s">
        <v>10</v>
      </c>
      <c r="E426" s="1" t="s">
        <v>8</v>
      </c>
      <c r="F426" s="1" t="s">
        <v>11</v>
      </c>
      <c r="G426" s="1" t="s">
        <v>3</v>
      </c>
      <c r="H426" s="1" t="s">
        <v>487</v>
      </c>
      <c r="I426" s="1">
        <f t="shared" si="14"/>
        <v>0</v>
      </c>
      <c r="J426" s="1">
        <f>COUNTIF(H426,"Patient declined study participation")+COUNTIF(H426,"Patient declined study discussion")</f>
        <v>0</v>
      </c>
      <c r="K426" s="1">
        <v>3</v>
      </c>
      <c r="L426" s="2"/>
    </row>
    <row r="427" spans="1:16" s="1" customFormat="1" x14ac:dyDescent="0.2">
      <c r="A427" s="1" t="s">
        <v>1293</v>
      </c>
      <c r="D427" s="1" t="s">
        <v>10</v>
      </c>
      <c r="E427" s="1" t="s">
        <v>8</v>
      </c>
      <c r="F427" s="1" t="s">
        <v>11</v>
      </c>
      <c r="G427" s="1" t="s">
        <v>8</v>
      </c>
      <c r="H427" s="1" t="s">
        <v>487</v>
      </c>
      <c r="I427" s="1">
        <f t="shared" si="14"/>
        <v>0</v>
      </c>
      <c r="J427" s="1">
        <f>COUNTIF(H427,"Patient declined study participation")+COUNTIF(H427,"Patient declined study discussion")</f>
        <v>0</v>
      </c>
      <c r="K427" s="1">
        <v>3</v>
      </c>
      <c r="M427" s="2"/>
    </row>
    <row r="428" spans="1:16" s="1" customFormat="1" x14ac:dyDescent="0.2">
      <c r="A428" s="1" t="s">
        <v>1988</v>
      </c>
      <c r="C428" s="1">
        <v>66</v>
      </c>
      <c r="D428" s="1" t="s">
        <v>10</v>
      </c>
      <c r="E428" s="1" t="s">
        <v>8</v>
      </c>
      <c r="F428" s="1" t="s">
        <v>11</v>
      </c>
      <c r="G428" s="1" t="s">
        <v>3</v>
      </c>
      <c r="H428" s="1" t="s">
        <v>1989</v>
      </c>
      <c r="I428" s="1">
        <v>0</v>
      </c>
      <c r="J428" s="1">
        <f>COUNTIF(H428,"Patient declined study participation")+COUNTIF(H428,"Patient declined study discussion")</f>
        <v>0</v>
      </c>
      <c r="K428" s="1">
        <v>3</v>
      </c>
      <c r="L428" s="2"/>
    </row>
    <row r="429" spans="1:16" s="1" customFormat="1" x14ac:dyDescent="0.2">
      <c r="A429" s="1" t="s">
        <v>2019</v>
      </c>
      <c r="C429" s="1">
        <v>65</v>
      </c>
      <c r="D429" s="1" t="s">
        <v>10</v>
      </c>
      <c r="E429" s="1" t="s">
        <v>8</v>
      </c>
      <c r="F429" s="1" t="s">
        <v>11</v>
      </c>
      <c r="G429" s="1" t="s">
        <v>3</v>
      </c>
      <c r="H429" s="1" t="s">
        <v>2020</v>
      </c>
      <c r="I429" s="1">
        <f>COUNTIF(H429,"Ineligible.")+COUNTIF(H429,"Patient approached by conflicting study.")</f>
        <v>0</v>
      </c>
      <c r="J429" s="1">
        <f>COUNTIF(H429,"Patient declined study participation")+COUNTIF(H429,"Patient declined study discussion")</f>
        <v>0</v>
      </c>
      <c r="K429" s="1">
        <v>3</v>
      </c>
      <c r="L429" s="2"/>
    </row>
    <row r="430" spans="1:16" s="1" customFormat="1" x14ac:dyDescent="0.2">
      <c r="P430" s="1" t="s">
        <v>3303</v>
      </c>
    </row>
    <row r="431" spans="1:16" s="1" customFormat="1" x14ac:dyDescent="0.2">
      <c r="A431" s="1" t="s">
        <v>23</v>
      </c>
      <c r="B431" s="1" t="s">
        <v>2</v>
      </c>
      <c r="C431" s="1">
        <v>72</v>
      </c>
      <c r="D431" s="1" t="s">
        <v>10</v>
      </c>
      <c r="E431" s="1" t="s">
        <v>8</v>
      </c>
      <c r="F431" s="1" t="s">
        <v>11</v>
      </c>
      <c r="G431" s="1" t="s">
        <v>3</v>
      </c>
      <c r="H431" s="1" t="s">
        <v>24</v>
      </c>
      <c r="I431" s="1">
        <f t="shared" ref="I431:I462" si="15">COUNTIF(H431,"Ineligible.")+COUNTIF(H431,"Patient approached by conflicting study.")</f>
        <v>0</v>
      </c>
      <c r="J431" s="1">
        <v>1</v>
      </c>
      <c r="K431" s="1">
        <v>0</v>
      </c>
    </row>
    <row r="432" spans="1:16" s="1" customFormat="1" x14ac:dyDescent="0.2">
      <c r="A432" s="1" t="s">
        <v>28</v>
      </c>
      <c r="B432" s="1" t="s">
        <v>2</v>
      </c>
      <c r="C432" s="1">
        <v>65</v>
      </c>
      <c r="D432" s="1" t="s">
        <v>5</v>
      </c>
      <c r="E432" s="1" t="s">
        <v>8</v>
      </c>
      <c r="F432" s="1" t="s">
        <v>11</v>
      </c>
      <c r="G432" s="1" t="s">
        <v>3</v>
      </c>
      <c r="H432" s="1" t="s">
        <v>24</v>
      </c>
      <c r="I432" s="1">
        <f t="shared" si="15"/>
        <v>0</v>
      </c>
      <c r="J432" s="1">
        <v>1</v>
      </c>
      <c r="K432" s="1">
        <v>0</v>
      </c>
    </row>
    <row r="433" spans="1:71" s="1" customFormat="1" x14ac:dyDescent="0.2">
      <c r="A433" s="1" t="s">
        <v>43</v>
      </c>
      <c r="B433" s="1" t="s">
        <v>2</v>
      </c>
      <c r="C433" s="1">
        <v>69</v>
      </c>
      <c r="D433" s="1" t="s">
        <v>5</v>
      </c>
      <c r="E433" s="1" t="s">
        <v>8</v>
      </c>
      <c r="F433" s="1" t="s">
        <v>11</v>
      </c>
      <c r="G433" s="1" t="s">
        <v>3</v>
      </c>
      <c r="H433" s="1" t="s">
        <v>24</v>
      </c>
      <c r="I433" s="1">
        <f t="shared" si="15"/>
        <v>0</v>
      </c>
      <c r="J433" s="1">
        <v>1</v>
      </c>
      <c r="K433" s="1">
        <v>0</v>
      </c>
      <c r="M433" s="2"/>
      <c r="O433" s="4"/>
    </row>
    <row r="434" spans="1:71" s="1" customFormat="1" x14ac:dyDescent="0.2">
      <c r="A434" s="1" t="s">
        <v>53</v>
      </c>
      <c r="B434" s="1" t="s">
        <v>2</v>
      </c>
      <c r="C434" s="1">
        <v>83</v>
      </c>
      <c r="D434" s="1" t="s">
        <v>10</v>
      </c>
      <c r="E434" s="1" t="s">
        <v>8</v>
      </c>
      <c r="F434" s="1" t="s">
        <v>11</v>
      </c>
      <c r="G434" s="1" t="s">
        <v>3</v>
      </c>
      <c r="H434" s="1" t="s">
        <v>24</v>
      </c>
      <c r="I434" s="1">
        <f t="shared" si="15"/>
        <v>0</v>
      </c>
      <c r="J434" s="1">
        <v>1</v>
      </c>
      <c r="K434" s="1">
        <v>0</v>
      </c>
    </row>
    <row r="435" spans="1:71" s="1" customFormat="1" x14ac:dyDescent="0.2">
      <c r="A435" s="1" t="s">
        <v>87</v>
      </c>
      <c r="B435" s="1" t="s">
        <v>2</v>
      </c>
      <c r="C435" s="1">
        <v>63</v>
      </c>
      <c r="D435" s="1" t="s">
        <v>5</v>
      </c>
      <c r="E435" s="1" t="s">
        <v>8</v>
      </c>
      <c r="F435" s="1" t="s">
        <v>11</v>
      </c>
      <c r="G435" s="1" t="s">
        <v>3</v>
      </c>
      <c r="H435" s="1" t="s">
        <v>24</v>
      </c>
      <c r="I435" s="1">
        <f t="shared" si="15"/>
        <v>0</v>
      </c>
      <c r="J435" s="1">
        <v>1</v>
      </c>
      <c r="K435" s="1">
        <v>0</v>
      </c>
    </row>
    <row r="436" spans="1:71" s="1" customFormat="1" x14ac:dyDescent="0.2">
      <c r="A436" s="1" t="s">
        <v>113</v>
      </c>
      <c r="B436" s="1" t="s">
        <v>2</v>
      </c>
      <c r="C436" s="1">
        <v>73</v>
      </c>
      <c r="D436" s="1" t="s">
        <v>5</v>
      </c>
      <c r="E436" s="1" t="s">
        <v>8</v>
      </c>
      <c r="F436" s="1" t="s">
        <v>11</v>
      </c>
      <c r="G436" s="1" t="s">
        <v>3</v>
      </c>
      <c r="H436" s="1" t="s">
        <v>24</v>
      </c>
      <c r="I436" s="1">
        <f t="shared" si="15"/>
        <v>0</v>
      </c>
      <c r="J436" s="1">
        <v>1</v>
      </c>
      <c r="K436" s="1">
        <v>0</v>
      </c>
    </row>
    <row r="437" spans="1:71" s="1" customFormat="1" x14ac:dyDescent="0.2">
      <c r="A437" s="1" t="s">
        <v>130</v>
      </c>
      <c r="B437" s="1" t="s">
        <v>2</v>
      </c>
      <c r="C437" s="1">
        <v>81</v>
      </c>
      <c r="D437" s="1" t="s">
        <v>5</v>
      </c>
      <c r="E437" s="1" t="s">
        <v>8</v>
      </c>
      <c r="F437" s="1" t="s">
        <v>11</v>
      </c>
      <c r="G437" s="1" t="s">
        <v>3</v>
      </c>
      <c r="H437" s="1" t="s">
        <v>24</v>
      </c>
      <c r="I437" s="1">
        <f t="shared" si="15"/>
        <v>0</v>
      </c>
      <c r="J437" s="1">
        <v>1</v>
      </c>
      <c r="K437" s="1">
        <v>0</v>
      </c>
      <c r="M437" s="6"/>
      <c r="N437" s="4"/>
      <c r="O437" s="4"/>
    </row>
    <row r="438" spans="1:71" s="1" customFormat="1" x14ac:dyDescent="0.2">
      <c r="A438" s="1" t="s">
        <v>135</v>
      </c>
      <c r="B438" s="1" t="s">
        <v>2</v>
      </c>
      <c r="C438" s="1">
        <v>70</v>
      </c>
      <c r="D438" s="1" t="s">
        <v>10</v>
      </c>
      <c r="E438" s="1" t="s">
        <v>8</v>
      </c>
      <c r="F438" s="1" t="s">
        <v>11</v>
      </c>
      <c r="G438" s="1" t="s">
        <v>3</v>
      </c>
      <c r="H438" s="1" t="s">
        <v>24</v>
      </c>
      <c r="I438" s="1">
        <f t="shared" si="15"/>
        <v>0</v>
      </c>
      <c r="J438" s="1">
        <v>1</v>
      </c>
      <c r="K438" s="1">
        <v>0</v>
      </c>
    </row>
    <row r="439" spans="1:71" s="1" customFormat="1" x14ac:dyDescent="0.2">
      <c r="A439" s="1" t="s">
        <v>144</v>
      </c>
      <c r="B439" s="1" t="s">
        <v>2</v>
      </c>
      <c r="C439" s="1">
        <v>68</v>
      </c>
      <c r="D439" s="1" t="s">
        <v>5</v>
      </c>
      <c r="E439" s="1" t="s">
        <v>8</v>
      </c>
      <c r="F439" s="1" t="s">
        <v>11</v>
      </c>
      <c r="G439" s="1" t="s">
        <v>3</v>
      </c>
      <c r="H439" s="1" t="s">
        <v>24</v>
      </c>
      <c r="I439" s="1">
        <f t="shared" si="15"/>
        <v>0</v>
      </c>
      <c r="J439" s="1">
        <v>1</v>
      </c>
      <c r="K439" s="1">
        <v>0</v>
      </c>
    </row>
    <row r="440" spans="1:71" s="1" customFormat="1" x14ac:dyDescent="0.2">
      <c r="A440" s="1" t="s">
        <v>194</v>
      </c>
      <c r="B440" s="1" t="s">
        <v>2</v>
      </c>
      <c r="C440" s="1">
        <v>79</v>
      </c>
      <c r="D440" s="1" t="s">
        <v>5</v>
      </c>
      <c r="E440" s="1" t="s">
        <v>8</v>
      </c>
      <c r="F440" s="1" t="s">
        <v>11</v>
      </c>
      <c r="G440" s="1" t="s">
        <v>3</v>
      </c>
      <c r="H440" s="1" t="s">
        <v>24</v>
      </c>
      <c r="I440" s="1">
        <f t="shared" si="15"/>
        <v>0</v>
      </c>
      <c r="J440" s="1">
        <v>1</v>
      </c>
      <c r="K440" s="1">
        <v>0</v>
      </c>
    </row>
    <row r="441" spans="1:71" s="1" customFormat="1" x14ac:dyDescent="0.2">
      <c r="A441" s="1" t="s">
        <v>199</v>
      </c>
      <c r="B441" s="1" t="s">
        <v>2</v>
      </c>
      <c r="C441" s="1">
        <v>82</v>
      </c>
      <c r="D441" s="1" t="s">
        <v>10</v>
      </c>
      <c r="E441" s="1" t="s">
        <v>0</v>
      </c>
      <c r="F441" s="1" t="s">
        <v>11</v>
      </c>
      <c r="G441" s="1" t="s">
        <v>3</v>
      </c>
      <c r="H441" s="1" t="s">
        <v>24</v>
      </c>
      <c r="I441" s="1">
        <f t="shared" si="15"/>
        <v>0</v>
      </c>
      <c r="J441" s="1">
        <v>1</v>
      </c>
      <c r="K441" s="1">
        <v>0</v>
      </c>
    </row>
    <row r="442" spans="1:71" s="1" customFormat="1" x14ac:dyDescent="0.2">
      <c r="A442" s="1" t="s">
        <v>225</v>
      </c>
      <c r="C442" s="1">
        <v>73</v>
      </c>
      <c r="D442" s="1" t="s">
        <v>5</v>
      </c>
      <c r="E442" s="1" t="s">
        <v>8</v>
      </c>
      <c r="F442" s="1" t="s">
        <v>11</v>
      </c>
      <c r="G442" s="1" t="s">
        <v>3</v>
      </c>
      <c r="H442" s="1" t="s">
        <v>24</v>
      </c>
      <c r="I442" s="1">
        <f t="shared" si="15"/>
        <v>0</v>
      </c>
      <c r="J442" s="1">
        <v>1</v>
      </c>
      <c r="K442" s="1">
        <v>0</v>
      </c>
    </row>
    <row r="443" spans="1:71" s="1" customFormat="1" x14ac:dyDescent="0.2">
      <c r="A443" s="1" t="s">
        <v>233</v>
      </c>
      <c r="C443" s="1">
        <v>73</v>
      </c>
      <c r="D443" s="1" t="s">
        <v>10</v>
      </c>
      <c r="E443" s="1" t="s">
        <v>8</v>
      </c>
      <c r="F443" s="1" t="s">
        <v>11</v>
      </c>
      <c r="G443" s="1" t="s">
        <v>3</v>
      </c>
      <c r="H443" s="1" t="s">
        <v>24</v>
      </c>
      <c r="I443" s="1">
        <f t="shared" si="15"/>
        <v>0</v>
      </c>
      <c r="J443" s="1">
        <v>1</v>
      </c>
      <c r="K443" s="1">
        <v>0</v>
      </c>
      <c r="P443" s="4"/>
      <c r="Q443" s="4"/>
      <c r="R443" s="4"/>
      <c r="S443" s="4"/>
      <c r="T443" s="4"/>
      <c r="U443" s="4"/>
      <c r="V443" s="4"/>
      <c r="W443" s="4"/>
      <c r="X443" s="4"/>
      <c r="Y443" s="4"/>
      <c r="Z443" s="4"/>
      <c r="AA443" s="4"/>
      <c r="AB443" s="4"/>
      <c r="AC443" s="4"/>
      <c r="AD443" s="4"/>
      <c r="AE443" s="4"/>
      <c r="AF443" s="4"/>
      <c r="AG443" s="4"/>
      <c r="AH443" s="4"/>
      <c r="AI443" s="4"/>
      <c r="AJ443" s="4"/>
      <c r="AK443" s="4"/>
      <c r="AL443" s="4"/>
      <c r="AM443" s="4"/>
      <c r="AN443" s="4"/>
      <c r="AO443" s="4"/>
      <c r="AP443" s="4"/>
      <c r="AQ443" s="4"/>
      <c r="AR443" s="4"/>
      <c r="AS443" s="4"/>
      <c r="AT443" s="4"/>
      <c r="AU443" s="4"/>
      <c r="AV443" s="4"/>
      <c r="AW443" s="4"/>
      <c r="AX443" s="4"/>
      <c r="AY443" s="4"/>
      <c r="AZ443" s="4"/>
      <c r="BA443" s="4"/>
      <c r="BB443" s="4"/>
      <c r="BC443" s="4"/>
      <c r="BD443" s="4"/>
      <c r="BE443" s="4"/>
      <c r="BF443" s="4"/>
      <c r="BG443" s="4"/>
      <c r="BH443" s="4"/>
      <c r="BI443" s="4"/>
      <c r="BJ443" s="4"/>
      <c r="BK443" s="4"/>
      <c r="BL443" s="4"/>
      <c r="BM443" s="4"/>
      <c r="BN443" s="4"/>
      <c r="BO443" s="4"/>
      <c r="BP443" s="4"/>
      <c r="BQ443" s="4"/>
      <c r="BR443" s="4"/>
      <c r="BS443" s="4"/>
    </row>
    <row r="444" spans="1:71" s="1" customFormat="1" x14ac:dyDescent="0.2">
      <c r="A444" s="1" t="s">
        <v>239</v>
      </c>
      <c r="C444" s="1">
        <v>74</v>
      </c>
      <c r="D444" s="1" t="s">
        <v>10</v>
      </c>
      <c r="E444" s="1" t="s">
        <v>8</v>
      </c>
      <c r="F444" s="1" t="s">
        <v>11</v>
      </c>
      <c r="G444" s="1" t="s">
        <v>3</v>
      </c>
      <c r="H444" s="1" t="s">
        <v>24</v>
      </c>
      <c r="I444" s="1">
        <f t="shared" si="15"/>
        <v>0</v>
      </c>
      <c r="J444" s="1">
        <v>1</v>
      </c>
      <c r="K444" s="1">
        <v>0</v>
      </c>
    </row>
    <row r="445" spans="1:71" s="4" customFormat="1" x14ac:dyDescent="0.2">
      <c r="A445" s="1" t="s">
        <v>249</v>
      </c>
      <c r="B445" s="1"/>
      <c r="C445" s="1">
        <v>76</v>
      </c>
      <c r="D445" s="1" t="s">
        <v>10</v>
      </c>
      <c r="E445" s="1" t="s">
        <v>8</v>
      </c>
      <c r="F445" s="1" t="s">
        <v>11</v>
      </c>
      <c r="G445" s="1" t="s">
        <v>3</v>
      </c>
      <c r="H445" s="1" t="s">
        <v>24</v>
      </c>
      <c r="I445" s="1">
        <f t="shared" si="15"/>
        <v>0</v>
      </c>
      <c r="J445" s="1">
        <v>1</v>
      </c>
      <c r="K445" s="1">
        <v>0</v>
      </c>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row>
    <row r="446" spans="1:71" s="1" customFormat="1" x14ac:dyDescent="0.2">
      <c r="A446" s="1" t="s">
        <v>259</v>
      </c>
      <c r="C446" s="1">
        <v>83</v>
      </c>
      <c r="D446" s="1" t="s">
        <v>5</v>
      </c>
      <c r="E446" s="1" t="s">
        <v>8</v>
      </c>
      <c r="F446" s="1" t="s">
        <v>11</v>
      </c>
      <c r="G446" s="1" t="s">
        <v>3</v>
      </c>
      <c r="H446" s="1" t="s">
        <v>24</v>
      </c>
      <c r="I446" s="1">
        <f t="shared" si="15"/>
        <v>0</v>
      </c>
      <c r="J446" s="1">
        <v>1</v>
      </c>
      <c r="K446" s="1">
        <v>0</v>
      </c>
      <c r="M446" s="2"/>
    </row>
    <row r="447" spans="1:71" s="1" customFormat="1" x14ac:dyDescent="0.2">
      <c r="A447" s="1" t="s">
        <v>273</v>
      </c>
      <c r="C447" s="1">
        <v>72</v>
      </c>
      <c r="D447" s="1" t="s">
        <v>10</v>
      </c>
      <c r="E447" s="1" t="s">
        <v>8</v>
      </c>
      <c r="F447" s="1" t="s">
        <v>11</v>
      </c>
      <c r="G447" s="1" t="s">
        <v>3</v>
      </c>
      <c r="H447" s="1" t="s">
        <v>24</v>
      </c>
      <c r="I447" s="1">
        <f t="shared" si="15"/>
        <v>0</v>
      </c>
      <c r="J447" s="1">
        <v>1</v>
      </c>
      <c r="K447" s="1">
        <v>0</v>
      </c>
    </row>
    <row r="448" spans="1:71" s="1" customFormat="1" x14ac:dyDescent="0.2">
      <c r="A448" s="1" t="s">
        <v>287</v>
      </c>
      <c r="C448" s="1">
        <v>68</v>
      </c>
      <c r="D448" s="1" t="s">
        <v>5</v>
      </c>
      <c r="E448" s="1" t="s">
        <v>8</v>
      </c>
      <c r="F448" s="1" t="s">
        <v>11</v>
      </c>
      <c r="G448" s="1" t="s">
        <v>3</v>
      </c>
      <c r="H448" s="1" t="s">
        <v>24</v>
      </c>
      <c r="I448" s="1">
        <f t="shared" si="15"/>
        <v>0</v>
      </c>
      <c r="J448" s="1">
        <v>1</v>
      </c>
      <c r="K448" s="1">
        <v>0</v>
      </c>
      <c r="M448" s="2"/>
    </row>
    <row r="449" spans="1:71" s="1" customFormat="1" x14ac:dyDescent="0.2">
      <c r="A449" s="1" t="s">
        <v>292</v>
      </c>
      <c r="C449" s="1">
        <v>72</v>
      </c>
      <c r="D449" s="1" t="s">
        <v>5</v>
      </c>
      <c r="E449" s="1" t="s">
        <v>8</v>
      </c>
      <c r="F449" s="1" t="s">
        <v>11</v>
      </c>
      <c r="G449" s="1" t="s">
        <v>3</v>
      </c>
      <c r="H449" s="1" t="s">
        <v>24</v>
      </c>
      <c r="I449" s="1">
        <f t="shared" si="15"/>
        <v>0</v>
      </c>
      <c r="J449" s="1">
        <v>1</v>
      </c>
      <c r="K449" s="1">
        <v>0</v>
      </c>
      <c r="M449" s="2"/>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row>
    <row r="450" spans="1:71" s="1" customFormat="1" x14ac:dyDescent="0.2">
      <c r="A450" s="1" t="s">
        <v>297</v>
      </c>
      <c r="C450" s="1">
        <v>71</v>
      </c>
      <c r="D450" s="1" t="s">
        <v>10</v>
      </c>
      <c r="E450" s="1" t="s">
        <v>8</v>
      </c>
      <c r="F450" s="1" t="s">
        <v>11</v>
      </c>
      <c r="G450" s="1" t="s">
        <v>3</v>
      </c>
      <c r="H450" s="1" t="s">
        <v>24</v>
      </c>
      <c r="I450" s="1">
        <f t="shared" si="15"/>
        <v>0</v>
      </c>
      <c r="J450" s="1">
        <v>1</v>
      </c>
      <c r="K450" s="1">
        <v>0</v>
      </c>
    </row>
    <row r="451" spans="1:71" s="4" customFormat="1" x14ac:dyDescent="0.2">
      <c r="A451" s="1" t="s">
        <v>305</v>
      </c>
      <c r="B451" s="1"/>
      <c r="C451" s="1">
        <v>74</v>
      </c>
      <c r="D451" s="1" t="s">
        <v>10</v>
      </c>
      <c r="E451" s="1" t="s">
        <v>8</v>
      </c>
      <c r="F451" s="1" t="s">
        <v>11</v>
      </c>
      <c r="G451" s="1" t="s">
        <v>3</v>
      </c>
      <c r="H451" s="1" t="s">
        <v>24</v>
      </c>
      <c r="I451" s="1">
        <f t="shared" si="15"/>
        <v>0</v>
      </c>
      <c r="J451" s="1">
        <v>1</v>
      </c>
      <c r="K451" s="1">
        <v>0</v>
      </c>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row>
    <row r="452" spans="1:71" s="1" customFormat="1" x14ac:dyDescent="0.2">
      <c r="A452" s="1" t="s">
        <v>322</v>
      </c>
      <c r="C452" s="1">
        <v>74</v>
      </c>
      <c r="D452" s="1" t="s">
        <v>10</v>
      </c>
      <c r="E452" s="1" t="s">
        <v>8</v>
      </c>
      <c r="F452" s="1" t="s">
        <v>11</v>
      </c>
      <c r="G452" s="1" t="s">
        <v>3</v>
      </c>
      <c r="H452" s="1" t="s">
        <v>24</v>
      </c>
      <c r="I452" s="1">
        <f t="shared" si="15"/>
        <v>0</v>
      </c>
      <c r="J452" s="1">
        <v>1</v>
      </c>
      <c r="K452" s="1">
        <v>0</v>
      </c>
    </row>
    <row r="453" spans="1:71" s="1" customFormat="1" x14ac:dyDescent="0.2">
      <c r="A453" s="1" t="s">
        <v>323</v>
      </c>
      <c r="C453" s="1">
        <v>60</v>
      </c>
      <c r="D453" s="1" t="s">
        <v>10</v>
      </c>
      <c r="E453" s="1" t="s">
        <v>8</v>
      </c>
      <c r="F453" s="1" t="s">
        <v>11</v>
      </c>
      <c r="G453" s="1" t="s">
        <v>3</v>
      </c>
      <c r="H453" s="1" t="s">
        <v>24</v>
      </c>
      <c r="I453" s="1">
        <f t="shared" si="15"/>
        <v>0</v>
      </c>
      <c r="J453" s="1">
        <v>1</v>
      </c>
      <c r="K453" s="1">
        <v>0</v>
      </c>
    </row>
    <row r="454" spans="1:71" s="1" customFormat="1" x14ac:dyDescent="0.2">
      <c r="A454" s="1" t="s">
        <v>336</v>
      </c>
      <c r="C454" s="1">
        <v>75</v>
      </c>
      <c r="D454" s="1" t="s">
        <v>10</v>
      </c>
      <c r="E454" s="1" t="s">
        <v>8</v>
      </c>
      <c r="F454" s="1" t="s">
        <v>11</v>
      </c>
      <c r="G454" s="1" t="s">
        <v>3</v>
      </c>
      <c r="H454" s="1" t="s">
        <v>24</v>
      </c>
      <c r="I454" s="1">
        <f t="shared" si="15"/>
        <v>0</v>
      </c>
      <c r="J454" s="1">
        <v>1</v>
      </c>
      <c r="K454" s="1">
        <v>0</v>
      </c>
    </row>
    <row r="455" spans="1:71" s="1" customFormat="1" x14ac:dyDescent="0.2">
      <c r="A455" s="1" t="s">
        <v>342</v>
      </c>
      <c r="C455" s="1">
        <v>80</v>
      </c>
      <c r="D455" s="1" t="s">
        <v>10</v>
      </c>
      <c r="E455" s="1" t="s">
        <v>8</v>
      </c>
      <c r="F455" s="1" t="s">
        <v>11</v>
      </c>
      <c r="G455" s="1" t="s">
        <v>3</v>
      </c>
      <c r="H455" s="1" t="s">
        <v>24</v>
      </c>
      <c r="I455" s="1">
        <f t="shared" si="15"/>
        <v>0</v>
      </c>
      <c r="J455" s="1">
        <v>1</v>
      </c>
      <c r="K455" s="1">
        <v>0</v>
      </c>
    </row>
    <row r="456" spans="1:71" s="1" customFormat="1" x14ac:dyDescent="0.2">
      <c r="A456" s="1" t="s">
        <v>415</v>
      </c>
      <c r="C456" s="1">
        <v>70</v>
      </c>
      <c r="D456" s="1" t="s">
        <v>10</v>
      </c>
      <c r="E456" s="1" t="s">
        <v>8</v>
      </c>
      <c r="F456" s="1" t="s">
        <v>11</v>
      </c>
      <c r="G456" s="1" t="s">
        <v>3</v>
      </c>
      <c r="H456" s="1" t="s">
        <v>24</v>
      </c>
      <c r="I456" s="1">
        <f t="shared" si="15"/>
        <v>0</v>
      </c>
      <c r="J456" s="1">
        <v>1</v>
      </c>
      <c r="K456" s="1">
        <v>0</v>
      </c>
    </row>
    <row r="457" spans="1:71" s="1" customFormat="1" x14ac:dyDescent="0.2">
      <c r="A457" s="1" t="s">
        <v>435</v>
      </c>
      <c r="C457" s="1">
        <v>71</v>
      </c>
      <c r="D457" s="1" t="s">
        <v>10</v>
      </c>
      <c r="E457" s="1" t="s">
        <v>8</v>
      </c>
      <c r="F457" s="1" t="s">
        <v>11</v>
      </c>
      <c r="G457" s="1" t="s">
        <v>3</v>
      </c>
      <c r="H457" s="1" t="s">
        <v>24</v>
      </c>
      <c r="I457" s="1">
        <f t="shared" si="15"/>
        <v>0</v>
      </c>
      <c r="J457" s="1">
        <v>1</v>
      </c>
      <c r="K457" s="1">
        <v>0</v>
      </c>
    </row>
    <row r="458" spans="1:71" s="1" customFormat="1" x14ac:dyDescent="0.2">
      <c r="A458" s="1" t="s">
        <v>447</v>
      </c>
      <c r="C458" s="1">
        <v>72</v>
      </c>
      <c r="D458" s="1" t="s">
        <v>5</v>
      </c>
      <c r="E458" s="1" t="s">
        <v>8</v>
      </c>
      <c r="F458" s="1" t="s">
        <v>11</v>
      </c>
      <c r="G458" s="1" t="s">
        <v>3</v>
      </c>
      <c r="H458" s="1" t="s">
        <v>448</v>
      </c>
      <c r="I458" s="1">
        <f t="shared" si="15"/>
        <v>0</v>
      </c>
      <c r="J458" s="1">
        <v>1</v>
      </c>
      <c r="K458" s="1">
        <v>0</v>
      </c>
    </row>
    <row r="459" spans="1:71" s="1" customFormat="1" x14ac:dyDescent="0.2">
      <c r="A459" s="1" t="s">
        <v>466</v>
      </c>
      <c r="C459" s="1">
        <v>71</v>
      </c>
      <c r="D459" s="1" t="s">
        <v>5</v>
      </c>
      <c r="E459" s="1" t="s">
        <v>8</v>
      </c>
      <c r="F459" s="1" t="s">
        <v>11</v>
      </c>
      <c r="G459" s="1" t="s">
        <v>3</v>
      </c>
      <c r="H459" s="1" t="s">
        <v>24</v>
      </c>
      <c r="I459" s="1">
        <f t="shared" si="15"/>
        <v>0</v>
      </c>
      <c r="J459" s="1">
        <v>1</v>
      </c>
      <c r="K459" s="1">
        <v>0</v>
      </c>
    </row>
    <row r="460" spans="1:71" s="1" customFormat="1" x14ac:dyDescent="0.2">
      <c r="A460" s="1" t="s">
        <v>480</v>
      </c>
      <c r="C460" s="1">
        <v>81</v>
      </c>
      <c r="D460" s="1" t="s">
        <v>5</v>
      </c>
      <c r="E460" s="1" t="s">
        <v>8</v>
      </c>
      <c r="F460" s="1" t="s">
        <v>26</v>
      </c>
      <c r="G460" s="1" t="s">
        <v>3</v>
      </c>
      <c r="H460" s="1" t="s">
        <v>24</v>
      </c>
      <c r="I460" s="1">
        <f t="shared" si="15"/>
        <v>0</v>
      </c>
      <c r="J460" s="1">
        <v>1</v>
      </c>
      <c r="K460" s="1">
        <v>0</v>
      </c>
    </row>
    <row r="461" spans="1:71" s="1" customFormat="1" x14ac:dyDescent="0.2">
      <c r="A461" s="1" t="s">
        <v>485</v>
      </c>
      <c r="C461" s="1">
        <v>60</v>
      </c>
      <c r="D461" s="1" t="s">
        <v>10</v>
      </c>
      <c r="E461" s="1" t="s">
        <v>8</v>
      </c>
      <c r="F461" s="1" t="s">
        <v>11</v>
      </c>
      <c r="G461" s="1" t="s">
        <v>3</v>
      </c>
      <c r="H461" s="1" t="s">
        <v>24</v>
      </c>
      <c r="I461" s="1">
        <f t="shared" si="15"/>
        <v>0</v>
      </c>
      <c r="J461" s="1">
        <v>1</v>
      </c>
      <c r="K461" s="1">
        <v>0</v>
      </c>
    </row>
    <row r="462" spans="1:71" s="1" customFormat="1" x14ac:dyDescent="0.2">
      <c r="A462" s="1" t="s">
        <v>488</v>
      </c>
      <c r="C462" s="1">
        <v>69</v>
      </c>
      <c r="D462" s="1" t="s">
        <v>10</v>
      </c>
      <c r="E462" s="1" t="s">
        <v>8</v>
      </c>
      <c r="F462" s="1" t="s">
        <v>11</v>
      </c>
      <c r="G462" s="1" t="s">
        <v>3</v>
      </c>
      <c r="H462" s="1" t="s">
        <v>24</v>
      </c>
      <c r="I462" s="1">
        <f t="shared" si="15"/>
        <v>0</v>
      </c>
      <c r="J462" s="1">
        <v>1</v>
      </c>
      <c r="K462" s="1">
        <v>0</v>
      </c>
      <c r="M462" s="2"/>
    </row>
    <row r="463" spans="1:71" s="1" customFormat="1" x14ac:dyDescent="0.2">
      <c r="A463" s="1" t="s">
        <v>505</v>
      </c>
      <c r="C463" s="1">
        <v>75</v>
      </c>
      <c r="D463" s="1" t="s">
        <v>10</v>
      </c>
      <c r="E463" s="1" t="s">
        <v>8</v>
      </c>
      <c r="F463" s="1" t="s">
        <v>11</v>
      </c>
      <c r="G463" s="1" t="s">
        <v>3</v>
      </c>
      <c r="H463" s="1" t="s">
        <v>24</v>
      </c>
      <c r="I463" s="1">
        <f t="shared" ref="I463:I494" si="16">COUNTIF(H463,"Ineligible.")+COUNTIF(H463,"Patient approached by conflicting study.")</f>
        <v>0</v>
      </c>
      <c r="J463" s="1">
        <v>1</v>
      </c>
      <c r="K463" s="1">
        <v>0</v>
      </c>
    </row>
    <row r="464" spans="1:71" s="1" customFormat="1" x14ac:dyDescent="0.2">
      <c r="A464" s="1" t="s">
        <v>507</v>
      </c>
      <c r="C464" s="1">
        <v>64</v>
      </c>
      <c r="D464" s="1" t="s">
        <v>5</v>
      </c>
      <c r="E464" s="1" t="s">
        <v>8</v>
      </c>
      <c r="F464" s="1" t="s">
        <v>11</v>
      </c>
      <c r="G464" s="1" t="s">
        <v>3</v>
      </c>
      <c r="H464" s="1" t="s">
        <v>24</v>
      </c>
      <c r="I464" s="1">
        <f t="shared" si="16"/>
        <v>0</v>
      </c>
      <c r="J464" s="1">
        <v>1</v>
      </c>
      <c r="K464" s="1">
        <v>0</v>
      </c>
    </row>
    <row r="465" spans="1:13" s="1" customFormat="1" x14ac:dyDescent="0.2">
      <c r="A465" s="1" t="s">
        <v>514</v>
      </c>
      <c r="C465" s="1">
        <f>2017-1950</f>
        <v>67</v>
      </c>
      <c r="D465" s="1" t="s">
        <v>10</v>
      </c>
      <c r="E465" s="1" t="s">
        <v>8</v>
      </c>
      <c r="F465" s="1" t="s">
        <v>11</v>
      </c>
      <c r="G465" s="1" t="s">
        <v>3</v>
      </c>
      <c r="H465" s="1" t="s">
        <v>24</v>
      </c>
      <c r="I465" s="1">
        <f t="shared" si="16"/>
        <v>0</v>
      </c>
      <c r="J465" s="1">
        <v>1</v>
      </c>
      <c r="K465" s="1">
        <v>0</v>
      </c>
    </row>
    <row r="466" spans="1:13" s="1" customFormat="1" x14ac:dyDescent="0.2">
      <c r="A466" s="1" t="s">
        <v>524</v>
      </c>
      <c r="C466" s="1">
        <f>2017-1953</f>
        <v>64</v>
      </c>
      <c r="D466" s="1" t="s">
        <v>5</v>
      </c>
      <c r="E466" s="1" t="s">
        <v>8</v>
      </c>
      <c r="F466" s="1" t="s">
        <v>11</v>
      </c>
      <c r="G466" s="1" t="s">
        <v>3</v>
      </c>
      <c r="H466" s="1" t="s">
        <v>24</v>
      </c>
      <c r="I466" s="1">
        <f t="shared" si="16"/>
        <v>0</v>
      </c>
      <c r="J466" s="1">
        <v>1</v>
      </c>
      <c r="K466" s="1">
        <v>0</v>
      </c>
      <c r="M466" s="2"/>
    </row>
    <row r="467" spans="1:13" s="1" customFormat="1" x14ac:dyDescent="0.2">
      <c r="A467" s="1" t="s">
        <v>541</v>
      </c>
      <c r="C467" s="1">
        <f>2017-1956</f>
        <v>61</v>
      </c>
      <c r="D467" s="1" t="s">
        <v>5</v>
      </c>
      <c r="E467" s="1" t="s">
        <v>8</v>
      </c>
      <c r="F467" s="1" t="s">
        <v>11</v>
      </c>
      <c r="G467" s="1" t="s">
        <v>3</v>
      </c>
      <c r="H467" s="1" t="s">
        <v>24</v>
      </c>
      <c r="I467" s="1">
        <f t="shared" si="16"/>
        <v>0</v>
      </c>
      <c r="J467" s="1">
        <v>1</v>
      </c>
      <c r="K467" s="1">
        <v>0</v>
      </c>
      <c r="M467" s="2"/>
    </row>
    <row r="468" spans="1:13" s="1" customFormat="1" x14ac:dyDescent="0.2">
      <c r="A468" s="1" t="s">
        <v>571</v>
      </c>
      <c r="C468" s="1">
        <f>2017-1943</f>
        <v>74</v>
      </c>
      <c r="D468" s="1" t="s">
        <v>10</v>
      </c>
      <c r="E468" s="1" t="s">
        <v>8</v>
      </c>
      <c r="F468" s="1" t="s">
        <v>11</v>
      </c>
      <c r="G468" s="1" t="s">
        <v>3</v>
      </c>
      <c r="H468" s="1" t="s">
        <v>24</v>
      </c>
      <c r="I468" s="1">
        <f t="shared" si="16"/>
        <v>0</v>
      </c>
      <c r="J468" s="1">
        <v>1</v>
      </c>
      <c r="K468" s="1">
        <v>0</v>
      </c>
    </row>
    <row r="469" spans="1:13" s="1" customFormat="1" x14ac:dyDescent="0.2">
      <c r="A469" s="1" t="s">
        <v>574</v>
      </c>
      <c r="C469" s="1">
        <f>2017-1942</f>
        <v>75</v>
      </c>
      <c r="D469" s="1" t="s">
        <v>10</v>
      </c>
      <c r="E469" s="1" t="s">
        <v>8</v>
      </c>
      <c r="F469" s="1" t="s">
        <v>73</v>
      </c>
      <c r="G469" s="1" t="s">
        <v>3</v>
      </c>
      <c r="H469" s="1" t="s">
        <v>24</v>
      </c>
      <c r="I469" s="1">
        <f t="shared" si="16"/>
        <v>0</v>
      </c>
      <c r="J469" s="1">
        <v>1</v>
      </c>
      <c r="K469" s="1">
        <v>0</v>
      </c>
    </row>
    <row r="470" spans="1:13" s="1" customFormat="1" x14ac:dyDescent="0.2">
      <c r="A470" s="1" t="s">
        <v>577</v>
      </c>
      <c r="C470" s="1">
        <f>2017-1954</f>
        <v>63</v>
      </c>
      <c r="D470" s="1" t="s">
        <v>10</v>
      </c>
      <c r="E470" s="1" t="s">
        <v>8</v>
      </c>
      <c r="F470" s="1" t="s">
        <v>11</v>
      </c>
      <c r="G470" s="1" t="s">
        <v>3</v>
      </c>
      <c r="H470" s="1" t="s">
        <v>24</v>
      </c>
      <c r="I470" s="1">
        <f t="shared" si="16"/>
        <v>0</v>
      </c>
      <c r="J470" s="1">
        <v>1</v>
      </c>
      <c r="K470" s="1">
        <v>0</v>
      </c>
    </row>
    <row r="471" spans="1:13" s="1" customFormat="1" x14ac:dyDescent="0.2">
      <c r="A471" s="1" t="s">
        <v>579</v>
      </c>
      <c r="C471" s="1">
        <f>2017-1934</f>
        <v>83</v>
      </c>
      <c r="D471" s="1" t="s">
        <v>5</v>
      </c>
      <c r="E471" s="1" t="s">
        <v>8</v>
      </c>
      <c r="F471" s="1" t="s">
        <v>11</v>
      </c>
      <c r="G471" s="1" t="s">
        <v>3</v>
      </c>
      <c r="H471" s="1" t="s">
        <v>24</v>
      </c>
      <c r="I471" s="1">
        <f t="shared" si="16"/>
        <v>0</v>
      </c>
      <c r="J471" s="1">
        <v>1</v>
      </c>
      <c r="K471" s="1">
        <v>0</v>
      </c>
    </row>
    <row r="472" spans="1:13" s="1" customFormat="1" x14ac:dyDescent="0.2">
      <c r="A472" s="3" t="s">
        <v>711</v>
      </c>
      <c r="C472" s="1">
        <v>69</v>
      </c>
      <c r="D472" s="1" t="s">
        <v>10</v>
      </c>
      <c r="E472" s="1" t="s">
        <v>8</v>
      </c>
      <c r="F472" s="1" t="s">
        <v>11</v>
      </c>
      <c r="G472" s="1" t="s">
        <v>3</v>
      </c>
      <c r="H472" s="1" t="s">
        <v>24</v>
      </c>
      <c r="I472" s="1">
        <f t="shared" si="16"/>
        <v>0</v>
      </c>
      <c r="J472" s="1">
        <v>1</v>
      </c>
      <c r="K472" s="1">
        <v>0</v>
      </c>
    </row>
    <row r="473" spans="1:13" s="1" customFormat="1" x14ac:dyDescent="0.2">
      <c r="A473" s="3" t="s">
        <v>715</v>
      </c>
      <c r="C473" s="1">
        <v>63</v>
      </c>
      <c r="D473" s="1" t="s">
        <v>10</v>
      </c>
      <c r="E473" s="1" t="s">
        <v>8</v>
      </c>
      <c r="F473" s="1" t="s">
        <v>26</v>
      </c>
      <c r="G473" s="1" t="s">
        <v>3</v>
      </c>
      <c r="H473" s="1" t="s">
        <v>24</v>
      </c>
      <c r="I473" s="1">
        <f t="shared" si="16"/>
        <v>0</v>
      </c>
      <c r="J473" s="1">
        <v>1</v>
      </c>
      <c r="K473" s="1">
        <v>0</v>
      </c>
    </row>
    <row r="474" spans="1:13" s="1" customFormat="1" x14ac:dyDescent="0.2">
      <c r="A474" s="3" t="s">
        <v>744</v>
      </c>
      <c r="C474" s="1">
        <v>82</v>
      </c>
      <c r="D474" s="1" t="s">
        <v>5</v>
      </c>
      <c r="E474" s="1" t="s">
        <v>8</v>
      </c>
      <c r="F474" s="1" t="s">
        <v>11</v>
      </c>
      <c r="G474" s="1" t="s">
        <v>3</v>
      </c>
      <c r="H474" s="1" t="s">
        <v>24</v>
      </c>
      <c r="I474" s="1">
        <f t="shared" si="16"/>
        <v>0</v>
      </c>
      <c r="J474" s="1">
        <v>1</v>
      </c>
      <c r="K474" s="1">
        <v>0</v>
      </c>
      <c r="M474" s="2"/>
    </row>
    <row r="475" spans="1:13" s="1" customFormat="1" x14ac:dyDescent="0.2">
      <c r="A475" s="3" t="s">
        <v>747</v>
      </c>
      <c r="C475" s="1">
        <v>76</v>
      </c>
      <c r="D475" s="1" t="s">
        <v>5</v>
      </c>
      <c r="E475" s="1" t="s">
        <v>8</v>
      </c>
      <c r="F475" s="1" t="s">
        <v>11</v>
      </c>
      <c r="G475" s="1" t="s">
        <v>3</v>
      </c>
      <c r="H475" s="1" t="s">
        <v>24</v>
      </c>
      <c r="I475" s="1">
        <f t="shared" si="16"/>
        <v>0</v>
      </c>
      <c r="J475" s="1">
        <v>1</v>
      </c>
      <c r="K475" s="1">
        <v>0</v>
      </c>
    </row>
    <row r="476" spans="1:13" s="1" customFormat="1" x14ac:dyDescent="0.2">
      <c r="A476" s="1" t="s">
        <v>802</v>
      </c>
      <c r="C476" s="1">
        <v>74</v>
      </c>
      <c r="D476" s="1" t="s">
        <v>10</v>
      </c>
      <c r="E476" s="1" t="s">
        <v>8</v>
      </c>
      <c r="F476" s="1" t="s">
        <v>11</v>
      </c>
      <c r="G476" s="1" t="s">
        <v>3</v>
      </c>
      <c r="H476" s="1" t="s">
        <v>24</v>
      </c>
      <c r="I476" s="1">
        <f t="shared" si="16"/>
        <v>0</v>
      </c>
      <c r="J476" s="1">
        <v>1</v>
      </c>
      <c r="K476" s="1">
        <v>0</v>
      </c>
    </row>
    <row r="477" spans="1:13" s="1" customFormat="1" x14ac:dyDescent="0.2">
      <c r="A477" s="1" t="s">
        <v>861</v>
      </c>
      <c r="C477" s="1">
        <f>2018-1957</f>
        <v>61</v>
      </c>
      <c r="D477" s="1" t="s">
        <v>5</v>
      </c>
      <c r="E477" s="1" t="s">
        <v>8</v>
      </c>
      <c r="F477" s="1" t="s">
        <v>11</v>
      </c>
      <c r="G477" s="1" t="s">
        <v>3</v>
      </c>
      <c r="H477" s="1" t="s">
        <v>24</v>
      </c>
      <c r="I477" s="1">
        <f t="shared" si="16"/>
        <v>0</v>
      </c>
      <c r="J477" s="1">
        <v>1</v>
      </c>
      <c r="K477" s="1">
        <v>0</v>
      </c>
      <c r="M477" s="2"/>
    </row>
    <row r="478" spans="1:13" s="1" customFormat="1" x14ac:dyDescent="0.2">
      <c r="A478" s="1" t="s">
        <v>862</v>
      </c>
      <c r="C478" s="1">
        <v>61</v>
      </c>
      <c r="D478" s="1" t="s">
        <v>10</v>
      </c>
      <c r="E478" s="1" t="s">
        <v>8</v>
      </c>
      <c r="F478" s="1" t="s">
        <v>44</v>
      </c>
      <c r="G478" s="1" t="s">
        <v>3</v>
      </c>
      <c r="H478" s="1" t="s">
        <v>24</v>
      </c>
      <c r="I478" s="1">
        <f t="shared" si="16"/>
        <v>0</v>
      </c>
      <c r="J478" s="1">
        <v>1</v>
      </c>
      <c r="K478" s="1">
        <v>0</v>
      </c>
    </row>
    <row r="479" spans="1:13" s="1" customFormat="1" x14ac:dyDescent="0.2">
      <c r="A479" s="1" t="s">
        <v>863</v>
      </c>
      <c r="C479" s="1">
        <v>64</v>
      </c>
      <c r="D479" s="1" t="s">
        <v>10</v>
      </c>
      <c r="E479" s="1" t="s">
        <v>8</v>
      </c>
      <c r="F479" s="1" t="s">
        <v>11</v>
      </c>
      <c r="G479" s="1" t="s">
        <v>3</v>
      </c>
      <c r="H479" s="1" t="s">
        <v>24</v>
      </c>
      <c r="I479" s="1">
        <f t="shared" si="16"/>
        <v>0</v>
      </c>
      <c r="J479" s="1">
        <v>1</v>
      </c>
      <c r="K479" s="1">
        <v>0</v>
      </c>
    </row>
    <row r="480" spans="1:13" s="1" customFormat="1" x14ac:dyDescent="0.2">
      <c r="A480" s="1" t="s">
        <v>873</v>
      </c>
      <c r="C480" s="1">
        <v>68</v>
      </c>
      <c r="D480" s="1" t="s">
        <v>10</v>
      </c>
      <c r="E480" s="1" t="s">
        <v>8</v>
      </c>
      <c r="F480" s="1" t="s">
        <v>44</v>
      </c>
      <c r="G480" s="1" t="s">
        <v>3</v>
      </c>
      <c r="H480" s="1" t="s">
        <v>24</v>
      </c>
      <c r="I480" s="1">
        <f t="shared" si="16"/>
        <v>0</v>
      </c>
      <c r="J480" s="1">
        <v>1</v>
      </c>
      <c r="K480" s="1">
        <v>0</v>
      </c>
      <c r="M480" s="2"/>
    </row>
    <row r="481" spans="1:13" s="1" customFormat="1" x14ac:dyDescent="0.2">
      <c r="A481" s="1" t="s">
        <v>887</v>
      </c>
      <c r="C481" s="1">
        <f>2018-1958</f>
        <v>60</v>
      </c>
      <c r="D481" s="1" t="s">
        <v>10</v>
      </c>
      <c r="E481" s="1" t="s">
        <v>620</v>
      </c>
      <c r="F481" s="1" t="s">
        <v>11</v>
      </c>
      <c r="G481" s="1" t="s">
        <v>3</v>
      </c>
      <c r="H481" s="1" t="s">
        <v>24</v>
      </c>
      <c r="I481" s="1">
        <f t="shared" si="16"/>
        <v>0</v>
      </c>
      <c r="J481" s="1">
        <v>1</v>
      </c>
      <c r="K481" s="1">
        <v>0</v>
      </c>
    </row>
    <row r="482" spans="1:13" s="1" customFormat="1" x14ac:dyDescent="0.2">
      <c r="A482" s="1" t="s">
        <v>890</v>
      </c>
      <c r="C482" s="1">
        <f>2018-1955</f>
        <v>63</v>
      </c>
      <c r="D482" s="1" t="s">
        <v>10</v>
      </c>
      <c r="E482" s="1" t="s">
        <v>8</v>
      </c>
      <c r="F482" s="1" t="s">
        <v>11</v>
      </c>
      <c r="G482" s="1" t="s">
        <v>3</v>
      </c>
      <c r="H482" s="1" t="s">
        <v>24</v>
      </c>
      <c r="I482" s="1">
        <f t="shared" si="16"/>
        <v>0</v>
      </c>
      <c r="J482" s="1">
        <v>1</v>
      </c>
      <c r="K482" s="1">
        <v>0</v>
      </c>
      <c r="M482" s="2"/>
    </row>
    <row r="483" spans="1:13" s="1" customFormat="1" x14ac:dyDescent="0.2">
      <c r="A483" s="1" t="s">
        <v>897</v>
      </c>
      <c r="C483" s="1">
        <v>76</v>
      </c>
      <c r="D483" s="1" t="s">
        <v>5</v>
      </c>
      <c r="E483" s="1" t="s">
        <v>620</v>
      </c>
      <c r="F483" s="1" t="s">
        <v>11</v>
      </c>
      <c r="G483" s="1" t="s">
        <v>3</v>
      </c>
      <c r="H483" s="1" t="s">
        <v>24</v>
      </c>
      <c r="I483" s="1">
        <f t="shared" si="16"/>
        <v>0</v>
      </c>
      <c r="J483" s="1">
        <v>1</v>
      </c>
      <c r="K483" s="1">
        <f>COUNTIF(B483,"MINDDS")</f>
        <v>0</v>
      </c>
    </row>
    <row r="484" spans="1:13" s="1" customFormat="1" x14ac:dyDescent="0.2">
      <c r="A484" s="1" t="s">
        <v>909</v>
      </c>
      <c r="C484" s="1">
        <f>2018-1955</f>
        <v>63</v>
      </c>
      <c r="D484" s="1" t="s">
        <v>5</v>
      </c>
      <c r="E484" s="1" t="s">
        <v>8</v>
      </c>
      <c r="F484" s="1" t="s">
        <v>26</v>
      </c>
      <c r="G484" s="1" t="s">
        <v>3</v>
      </c>
      <c r="H484" s="1" t="s">
        <v>24</v>
      </c>
      <c r="I484" s="1">
        <f t="shared" si="16"/>
        <v>0</v>
      </c>
      <c r="J484" s="1">
        <v>1</v>
      </c>
      <c r="K484" s="1">
        <f>COUNTIF(B484,"MINDDS")</f>
        <v>0</v>
      </c>
      <c r="L484" s="2"/>
      <c r="M484" s="2"/>
    </row>
    <row r="485" spans="1:13" s="1" customFormat="1" x14ac:dyDescent="0.2">
      <c r="A485" s="1" t="s">
        <v>913</v>
      </c>
      <c r="C485" s="1">
        <v>81</v>
      </c>
      <c r="D485" s="1" t="s">
        <v>10</v>
      </c>
      <c r="E485" s="1" t="s">
        <v>620</v>
      </c>
      <c r="F485" s="1" t="s">
        <v>620</v>
      </c>
      <c r="G485" s="1" t="s">
        <v>3</v>
      </c>
      <c r="H485" s="1" t="s">
        <v>24</v>
      </c>
      <c r="I485" s="1">
        <f t="shared" si="16"/>
        <v>0</v>
      </c>
      <c r="J485" s="1">
        <v>1</v>
      </c>
      <c r="K485" s="1">
        <f>COUNTIF(B485,"MINDDS")</f>
        <v>0</v>
      </c>
      <c r="L485" s="2"/>
    </row>
    <row r="486" spans="1:13" s="1" customFormat="1" x14ac:dyDescent="0.2">
      <c r="A486" s="1" t="s">
        <v>919</v>
      </c>
      <c r="C486" s="1">
        <v>66</v>
      </c>
      <c r="D486" s="1" t="s">
        <v>5</v>
      </c>
      <c r="E486" s="1" t="s">
        <v>8</v>
      </c>
      <c r="F486" s="1" t="s">
        <v>11</v>
      </c>
      <c r="G486" s="1" t="s">
        <v>3</v>
      </c>
      <c r="H486" s="1" t="s">
        <v>448</v>
      </c>
      <c r="I486" s="1">
        <f t="shared" si="16"/>
        <v>0</v>
      </c>
      <c r="J486" s="1">
        <v>1</v>
      </c>
      <c r="K486" s="1">
        <f>COUNTIF(B486,"MINDDS")</f>
        <v>0</v>
      </c>
    </row>
    <row r="487" spans="1:13" s="1" customFormat="1" x14ac:dyDescent="0.2">
      <c r="A487" s="1" t="s">
        <v>971</v>
      </c>
      <c r="C487" s="1">
        <v>72</v>
      </c>
      <c r="D487" s="1" t="s">
        <v>10</v>
      </c>
      <c r="E487" s="1" t="s">
        <v>620</v>
      </c>
      <c r="F487" s="1" t="s">
        <v>620</v>
      </c>
      <c r="G487" s="1" t="s">
        <v>3</v>
      </c>
      <c r="H487" s="1" t="s">
        <v>24</v>
      </c>
      <c r="I487" s="1">
        <f t="shared" si="16"/>
        <v>0</v>
      </c>
      <c r="J487" s="1">
        <v>1</v>
      </c>
      <c r="K487" s="1">
        <f>COUNTIF(B487,"MINDDS")</f>
        <v>0</v>
      </c>
    </row>
    <row r="488" spans="1:13" s="1" customFormat="1" x14ac:dyDescent="0.2">
      <c r="A488" s="1" t="s">
        <v>975</v>
      </c>
      <c r="C488" s="1">
        <f>2018-1942</f>
        <v>76</v>
      </c>
      <c r="D488" s="1" t="s">
        <v>10</v>
      </c>
      <c r="E488" s="1" t="s">
        <v>8</v>
      </c>
      <c r="F488" s="1" t="s">
        <v>11</v>
      </c>
      <c r="G488" s="1" t="s">
        <v>3</v>
      </c>
      <c r="H488" s="1" t="s">
        <v>24</v>
      </c>
      <c r="I488" s="1">
        <f t="shared" si="16"/>
        <v>0</v>
      </c>
      <c r="J488" s="1">
        <v>1</v>
      </c>
      <c r="K488" s="1">
        <f>COUNTIF(B488,"MINDDS")</f>
        <v>0</v>
      </c>
    </row>
    <row r="489" spans="1:13" s="1" customFormat="1" x14ac:dyDescent="0.2">
      <c r="A489" s="1" t="s">
        <v>994</v>
      </c>
      <c r="C489" s="1">
        <v>64</v>
      </c>
      <c r="D489" s="1" t="s">
        <v>5</v>
      </c>
      <c r="E489" s="1" t="s">
        <v>8</v>
      </c>
      <c r="F489" s="1" t="s">
        <v>11</v>
      </c>
      <c r="G489" s="1" t="s">
        <v>3</v>
      </c>
      <c r="H489" s="1" t="s">
        <v>24</v>
      </c>
      <c r="I489" s="1">
        <f t="shared" si="16"/>
        <v>0</v>
      </c>
      <c r="J489" s="1">
        <v>1</v>
      </c>
      <c r="K489" s="1">
        <f>COUNTIF(B489,"MINDDS")</f>
        <v>0</v>
      </c>
      <c r="M489" s="2"/>
    </row>
    <row r="490" spans="1:13" s="1" customFormat="1" x14ac:dyDescent="0.2">
      <c r="A490" s="1" t="s">
        <v>1005</v>
      </c>
      <c r="C490" s="1">
        <f>2018-1949</f>
        <v>69</v>
      </c>
      <c r="D490" s="1" t="s">
        <v>10</v>
      </c>
      <c r="E490" s="1" t="s">
        <v>620</v>
      </c>
      <c r="F490" s="1" t="s">
        <v>11</v>
      </c>
      <c r="G490" s="1" t="s">
        <v>3</v>
      </c>
      <c r="H490" s="1" t="s">
        <v>24</v>
      </c>
      <c r="I490" s="1">
        <f t="shared" si="16"/>
        <v>0</v>
      </c>
      <c r="J490" s="1">
        <v>1</v>
      </c>
      <c r="K490" s="1">
        <f>COUNTIF(B490,"MINDDS")</f>
        <v>0</v>
      </c>
      <c r="M490" s="2"/>
    </row>
    <row r="491" spans="1:13" s="1" customFormat="1" ht="16.5" customHeight="1" x14ac:dyDescent="0.2">
      <c r="A491" s="1" t="s">
        <v>1023</v>
      </c>
      <c r="C491" s="1">
        <v>70</v>
      </c>
      <c r="D491" s="1" t="s">
        <v>10</v>
      </c>
      <c r="E491" s="1" t="s">
        <v>8</v>
      </c>
      <c r="F491" s="1" t="s">
        <v>11</v>
      </c>
      <c r="G491" s="1" t="s">
        <v>3</v>
      </c>
      <c r="H491" s="1" t="s">
        <v>24</v>
      </c>
      <c r="I491" s="1">
        <f t="shared" si="16"/>
        <v>0</v>
      </c>
      <c r="J491" s="1">
        <v>1</v>
      </c>
      <c r="K491" s="1">
        <f>COUNTIF(B491,"MINDDS")</f>
        <v>0</v>
      </c>
    </row>
    <row r="492" spans="1:13" s="1" customFormat="1" x14ac:dyDescent="0.2">
      <c r="A492" s="1" t="s">
        <v>1047</v>
      </c>
      <c r="C492" s="1">
        <v>65</v>
      </c>
      <c r="D492" s="1" t="s">
        <v>5</v>
      </c>
      <c r="E492" s="1" t="s">
        <v>620</v>
      </c>
      <c r="F492" s="1" t="s">
        <v>73</v>
      </c>
      <c r="G492" s="1" t="s">
        <v>3</v>
      </c>
      <c r="H492" s="1" t="s">
        <v>448</v>
      </c>
      <c r="I492" s="1">
        <f t="shared" si="16"/>
        <v>0</v>
      </c>
      <c r="J492" s="1">
        <v>1</v>
      </c>
      <c r="K492" s="1">
        <f>COUNTIF(B492,"MINDDS")</f>
        <v>0</v>
      </c>
      <c r="M492" s="2"/>
    </row>
    <row r="493" spans="1:13" s="1" customFormat="1" x14ac:dyDescent="0.2">
      <c r="A493" s="1" t="s">
        <v>1069</v>
      </c>
      <c r="C493" s="1">
        <f>2018-1952</f>
        <v>66</v>
      </c>
      <c r="D493" s="1" t="s">
        <v>10</v>
      </c>
      <c r="E493" s="1" t="s">
        <v>8</v>
      </c>
      <c r="F493" s="1" t="s">
        <v>11</v>
      </c>
      <c r="G493" s="1" t="s">
        <v>3</v>
      </c>
      <c r="H493" s="1" t="s">
        <v>448</v>
      </c>
      <c r="I493" s="1">
        <f t="shared" si="16"/>
        <v>0</v>
      </c>
      <c r="J493" s="1">
        <v>1</v>
      </c>
      <c r="K493" s="1">
        <f>COUNTIF(B493,"MINDDS")</f>
        <v>0</v>
      </c>
      <c r="L493" s="2"/>
    </row>
    <row r="494" spans="1:13" s="1" customFormat="1" x14ac:dyDescent="0.2">
      <c r="A494" s="1" t="s">
        <v>1073</v>
      </c>
      <c r="C494" s="1">
        <f>2018-1936</f>
        <v>82</v>
      </c>
      <c r="D494" s="1" t="s">
        <v>5</v>
      </c>
      <c r="E494" s="1" t="s">
        <v>8</v>
      </c>
      <c r="F494" s="1" t="s">
        <v>11</v>
      </c>
      <c r="G494" s="1" t="s">
        <v>3</v>
      </c>
      <c r="H494" s="1" t="s">
        <v>448</v>
      </c>
      <c r="I494" s="1">
        <f t="shared" si="16"/>
        <v>0</v>
      </c>
      <c r="J494" s="1">
        <v>1</v>
      </c>
      <c r="K494" s="1">
        <f>COUNTIF(B494,"MINDDS")</f>
        <v>0</v>
      </c>
      <c r="L494" s="2"/>
    </row>
    <row r="495" spans="1:13" s="1" customFormat="1" ht="16.5" customHeight="1" x14ac:dyDescent="0.2">
      <c r="A495" s="1" t="s">
        <v>1079</v>
      </c>
      <c r="C495" s="1">
        <f>2018-1943</f>
        <v>75</v>
      </c>
      <c r="D495" s="1" t="s">
        <v>10</v>
      </c>
      <c r="E495" s="1" t="s">
        <v>8</v>
      </c>
      <c r="F495" s="1" t="s">
        <v>11</v>
      </c>
      <c r="G495" s="1" t="s">
        <v>3</v>
      </c>
      <c r="H495" s="1" t="s">
        <v>24</v>
      </c>
      <c r="I495" s="1">
        <f t="shared" ref="I495:I526" si="17">COUNTIF(H495,"Ineligible.")+COUNTIF(H495,"Patient approached by conflicting study.")</f>
        <v>0</v>
      </c>
      <c r="J495" s="1">
        <v>1</v>
      </c>
      <c r="K495" s="1">
        <f>COUNTIF(B495,"MINDDS")</f>
        <v>0</v>
      </c>
    </row>
    <row r="496" spans="1:13" s="1" customFormat="1" x14ac:dyDescent="0.2">
      <c r="A496" s="1" t="s">
        <v>1093</v>
      </c>
      <c r="C496" s="1">
        <v>63</v>
      </c>
      <c r="D496" s="1" t="s">
        <v>10</v>
      </c>
      <c r="E496" s="1" t="s">
        <v>8</v>
      </c>
      <c r="F496" s="1" t="s">
        <v>11</v>
      </c>
      <c r="G496" s="1" t="s">
        <v>3</v>
      </c>
      <c r="H496" s="1" t="s">
        <v>24</v>
      </c>
      <c r="I496" s="1">
        <f t="shared" si="17"/>
        <v>0</v>
      </c>
      <c r="J496" s="1">
        <v>1</v>
      </c>
      <c r="K496" s="1">
        <f>COUNTIF(B496,"MINDDS")</f>
        <v>0</v>
      </c>
    </row>
    <row r="497" spans="1:13" s="1" customFormat="1" x14ac:dyDescent="0.2">
      <c r="A497" s="1" t="s">
        <v>1105</v>
      </c>
      <c r="C497" s="1">
        <f>2018-1958</f>
        <v>60</v>
      </c>
      <c r="D497" s="1" t="s">
        <v>10</v>
      </c>
      <c r="E497" s="1" t="s">
        <v>8</v>
      </c>
      <c r="F497" s="1" t="s">
        <v>11</v>
      </c>
      <c r="G497" s="1" t="s">
        <v>3</v>
      </c>
      <c r="H497" s="1" t="s">
        <v>24</v>
      </c>
      <c r="I497" s="1">
        <f t="shared" si="17"/>
        <v>0</v>
      </c>
      <c r="J497" s="1">
        <v>1</v>
      </c>
      <c r="K497" s="1">
        <f>COUNTIF(B497,"MINDDS")</f>
        <v>0</v>
      </c>
      <c r="L497" s="2"/>
      <c r="M497" s="2"/>
    </row>
    <row r="498" spans="1:13" s="1" customFormat="1" x14ac:dyDescent="0.2">
      <c r="A498" s="4" t="s">
        <v>1113</v>
      </c>
      <c r="C498" s="4">
        <v>69</v>
      </c>
      <c r="D498" s="4" t="s">
        <v>10</v>
      </c>
      <c r="E498" s="4" t="s">
        <v>8</v>
      </c>
      <c r="F498" s="4" t="s">
        <v>620</v>
      </c>
      <c r="G498" s="4" t="s">
        <v>3</v>
      </c>
      <c r="H498" s="1" t="s">
        <v>448</v>
      </c>
      <c r="I498" s="1">
        <f t="shared" si="17"/>
        <v>0</v>
      </c>
      <c r="J498" s="1">
        <v>1</v>
      </c>
      <c r="K498" s="1">
        <f>COUNTIF(B498,"MINDDS")</f>
        <v>0</v>
      </c>
    </row>
    <row r="499" spans="1:13" s="1" customFormat="1" x14ac:dyDescent="0.2">
      <c r="A499" s="1" t="s">
        <v>1120</v>
      </c>
      <c r="C499" s="1">
        <v>72</v>
      </c>
      <c r="D499" s="1" t="s">
        <v>10</v>
      </c>
      <c r="E499" s="1" t="s">
        <v>8</v>
      </c>
      <c r="F499" s="1" t="s">
        <v>11</v>
      </c>
      <c r="G499" s="1" t="s">
        <v>3</v>
      </c>
      <c r="H499" s="1" t="s">
        <v>24</v>
      </c>
      <c r="I499" s="1">
        <f t="shared" si="17"/>
        <v>0</v>
      </c>
      <c r="J499" s="1">
        <v>1</v>
      </c>
      <c r="K499" s="1">
        <f>COUNTIF(B499,"MINDDS")</f>
        <v>0</v>
      </c>
    </row>
    <row r="500" spans="1:13" s="1" customFormat="1" x14ac:dyDescent="0.2">
      <c r="A500" s="1" t="s">
        <v>1122</v>
      </c>
      <c r="C500" s="1">
        <f>2018-1939</f>
        <v>79</v>
      </c>
      <c r="D500" s="1" t="s">
        <v>10</v>
      </c>
      <c r="E500" s="1" t="s">
        <v>8</v>
      </c>
      <c r="F500" s="1" t="s">
        <v>11</v>
      </c>
      <c r="G500" s="1" t="s">
        <v>3</v>
      </c>
      <c r="H500" s="1" t="s">
        <v>24</v>
      </c>
      <c r="I500" s="1">
        <f t="shared" si="17"/>
        <v>0</v>
      </c>
      <c r="J500" s="1">
        <v>1</v>
      </c>
      <c r="K500" s="1">
        <f>COUNTIF(B500,"MINDDS")</f>
        <v>0</v>
      </c>
    </row>
    <row r="501" spans="1:13" s="1" customFormat="1" x14ac:dyDescent="0.2">
      <c r="A501" s="1" t="s">
        <v>1154</v>
      </c>
      <c r="C501" s="1">
        <f>2018-1951</f>
        <v>67</v>
      </c>
      <c r="D501" s="1" t="s">
        <v>10</v>
      </c>
      <c r="E501" s="1" t="s">
        <v>8</v>
      </c>
      <c r="F501" s="1" t="s">
        <v>11</v>
      </c>
      <c r="G501" s="1" t="s">
        <v>3</v>
      </c>
      <c r="H501" s="1" t="s">
        <v>24</v>
      </c>
      <c r="I501" s="1">
        <f t="shared" si="17"/>
        <v>0</v>
      </c>
      <c r="J501" s="1">
        <v>1</v>
      </c>
      <c r="K501" s="1">
        <f>COUNTIF(B501,"MINDDS")</f>
        <v>0</v>
      </c>
    </row>
    <row r="502" spans="1:13" s="1" customFormat="1" x14ac:dyDescent="0.2">
      <c r="A502" s="1" t="s">
        <v>1161</v>
      </c>
      <c r="C502" s="1">
        <v>75</v>
      </c>
      <c r="D502" s="1" t="s">
        <v>5</v>
      </c>
      <c r="E502" s="1" t="s">
        <v>8</v>
      </c>
      <c r="F502" s="1" t="s">
        <v>11</v>
      </c>
      <c r="G502" s="1" t="s">
        <v>3</v>
      </c>
      <c r="H502" s="1" t="s">
        <v>24</v>
      </c>
      <c r="I502" s="1">
        <f t="shared" si="17"/>
        <v>0</v>
      </c>
      <c r="J502" s="1">
        <v>1</v>
      </c>
      <c r="K502" s="1">
        <f>COUNTIF(B502,"MINDDS")</f>
        <v>0</v>
      </c>
    </row>
    <row r="503" spans="1:13" s="1" customFormat="1" x14ac:dyDescent="0.2">
      <c r="A503" s="1" t="s">
        <v>1186</v>
      </c>
      <c r="C503" s="1">
        <v>72</v>
      </c>
      <c r="D503" s="1" t="s">
        <v>10</v>
      </c>
      <c r="E503" s="1" t="s">
        <v>8</v>
      </c>
      <c r="F503" s="1" t="s">
        <v>11</v>
      </c>
      <c r="G503" s="1" t="s">
        <v>3</v>
      </c>
      <c r="H503" s="1" t="s">
        <v>24</v>
      </c>
      <c r="I503" s="1">
        <f t="shared" si="17"/>
        <v>0</v>
      </c>
      <c r="J503" s="1">
        <v>1</v>
      </c>
      <c r="K503" s="1">
        <f>COUNTIF(B503,"MINDDS")</f>
        <v>0</v>
      </c>
    </row>
    <row r="504" spans="1:13" s="1" customFormat="1" x14ac:dyDescent="0.2">
      <c r="A504" s="1" t="s">
        <v>1198</v>
      </c>
      <c r="C504" s="1">
        <f>2018-1947</f>
        <v>71</v>
      </c>
      <c r="D504" s="1" t="s">
        <v>5</v>
      </c>
      <c r="E504" s="1" t="s">
        <v>8</v>
      </c>
      <c r="F504" s="1" t="s">
        <v>11</v>
      </c>
      <c r="G504" s="1" t="s">
        <v>3</v>
      </c>
      <c r="H504" s="1" t="s">
        <v>24</v>
      </c>
      <c r="I504" s="1">
        <f t="shared" si="17"/>
        <v>0</v>
      </c>
      <c r="J504" s="1">
        <v>1</v>
      </c>
      <c r="K504" s="1">
        <f>COUNTIF(B504,"MINDDS")</f>
        <v>0</v>
      </c>
    </row>
    <row r="505" spans="1:13" s="1" customFormat="1" x14ac:dyDescent="0.2">
      <c r="A505" s="1" t="s">
        <v>1208</v>
      </c>
      <c r="C505" s="1">
        <f>2018-1951</f>
        <v>67</v>
      </c>
      <c r="D505" s="1" t="s">
        <v>10</v>
      </c>
      <c r="E505" s="1" t="s">
        <v>8</v>
      </c>
      <c r="F505" s="1" t="s">
        <v>11</v>
      </c>
      <c r="G505" s="1" t="s">
        <v>3</v>
      </c>
      <c r="H505" s="1" t="s">
        <v>24</v>
      </c>
      <c r="I505" s="1">
        <f t="shared" si="17"/>
        <v>0</v>
      </c>
      <c r="J505" s="1">
        <v>1</v>
      </c>
      <c r="K505" s="1">
        <f>COUNTIF(B505,"MINDDS")</f>
        <v>0</v>
      </c>
    </row>
    <row r="506" spans="1:13" s="1" customFormat="1" x14ac:dyDescent="0.2">
      <c r="A506" s="1" t="s">
        <v>1222</v>
      </c>
      <c r="C506" s="1">
        <f>2018-1938</f>
        <v>80</v>
      </c>
      <c r="D506" s="1" t="s">
        <v>5</v>
      </c>
      <c r="E506" s="1" t="s">
        <v>8</v>
      </c>
      <c r="F506" s="1" t="s">
        <v>11</v>
      </c>
      <c r="G506" s="1" t="s">
        <v>3</v>
      </c>
      <c r="H506" s="1" t="s">
        <v>24</v>
      </c>
      <c r="I506" s="1">
        <f t="shared" si="17"/>
        <v>0</v>
      </c>
      <c r="J506" s="1">
        <v>1</v>
      </c>
      <c r="K506" s="1">
        <f>COUNTIF(B506,"MINDDS")</f>
        <v>0</v>
      </c>
    </row>
    <row r="507" spans="1:13" s="1" customFormat="1" x14ac:dyDescent="0.2">
      <c r="A507" s="1" t="s">
        <v>1233</v>
      </c>
      <c r="C507" s="1">
        <f>2018-1945</f>
        <v>73</v>
      </c>
      <c r="D507" s="1" t="s">
        <v>10</v>
      </c>
      <c r="E507" s="1" t="s">
        <v>8</v>
      </c>
      <c r="F507" s="1" t="s">
        <v>11</v>
      </c>
      <c r="G507" s="1" t="s">
        <v>3</v>
      </c>
      <c r="H507" s="1" t="s">
        <v>24</v>
      </c>
      <c r="I507" s="1">
        <f t="shared" si="17"/>
        <v>0</v>
      </c>
      <c r="J507" s="1">
        <v>1</v>
      </c>
      <c r="K507" s="1">
        <f>COUNTIF(B507,"MINDDS")</f>
        <v>0</v>
      </c>
    </row>
    <row r="508" spans="1:13" s="1" customFormat="1" x14ac:dyDescent="0.2">
      <c r="A508" s="1" t="s">
        <v>1247</v>
      </c>
      <c r="C508" s="1">
        <f>2018-1953</f>
        <v>65</v>
      </c>
      <c r="D508" s="1" t="s">
        <v>10</v>
      </c>
      <c r="E508" s="1" t="s">
        <v>8</v>
      </c>
      <c r="F508" s="1" t="s">
        <v>11</v>
      </c>
      <c r="G508" s="1" t="s">
        <v>3</v>
      </c>
      <c r="H508" s="1" t="s">
        <v>24</v>
      </c>
      <c r="I508" s="1">
        <f t="shared" si="17"/>
        <v>0</v>
      </c>
      <c r="J508" s="1">
        <v>1</v>
      </c>
      <c r="K508" s="1">
        <f>COUNTIF(B508,"MINDDS")</f>
        <v>0</v>
      </c>
    </row>
    <row r="509" spans="1:13" s="1" customFormat="1" x14ac:dyDescent="0.2">
      <c r="A509" s="1" t="s">
        <v>1257</v>
      </c>
      <c r="C509" s="1">
        <f>2018-1943</f>
        <v>75</v>
      </c>
      <c r="D509" s="1" t="s">
        <v>5</v>
      </c>
      <c r="E509" s="1" t="s">
        <v>8</v>
      </c>
      <c r="F509" s="1" t="s">
        <v>11</v>
      </c>
      <c r="G509" s="1" t="s">
        <v>3</v>
      </c>
      <c r="H509" s="1" t="s">
        <v>24</v>
      </c>
      <c r="I509" s="1">
        <f t="shared" si="17"/>
        <v>0</v>
      </c>
      <c r="J509" s="1">
        <v>1</v>
      </c>
      <c r="K509" s="1">
        <f>COUNTIF(B509,"MINDDS")</f>
        <v>0</v>
      </c>
    </row>
    <row r="510" spans="1:13" s="1" customFormat="1" x14ac:dyDescent="0.2">
      <c r="A510" s="1" t="s">
        <v>1261</v>
      </c>
      <c r="C510" s="1">
        <f>2018-1955</f>
        <v>63</v>
      </c>
      <c r="D510" s="1" t="s">
        <v>10</v>
      </c>
      <c r="E510" s="1" t="s">
        <v>8</v>
      </c>
      <c r="F510" s="1" t="s">
        <v>11</v>
      </c>
      <c r="G510" s="1" t="s">
        <v>3</v>
      </c>
      <c r="H510" s="1" t="s">
        <v>24</v>
      </c>
      <c r="I510" s="1">
        <f t="shared" si="17"/>
        <v>0</v>
      </c>
      <c r="J510" s="1">
        <v>1</v>
      </c>
      <c r="K510" s="1">
        <f>COUNTIF(B510,"MINDDS")</f>
        <v>0</v>
      </c>
    </row>
    <row r="511" spans="1:13" s="1" customFormat="1" x14ac:dyDescent="0.2">
      <c r="A511" s="1" t="s">
        <v>1264</v>
      </c>
      <c r="C511" s="1">
        <f>2018-1952</f>
        <v>66</v>
      </c>
      <c r="D511" s="1" t="s">
        <v>5</v>
      </c>
      <c r="E511" s="1" t="s">
        <v>8</v>
      </c>
      <c r="F511" s="1" t="s">
        <v>11</v>
      </c>
      <c r="G511" s="1" t="s">
        <v>3</v>
      </c>
      <c r="H511" s="1" t="s">
        <v>24</v>
      </c>
      <c r="I511" s="1">
        <f t="shared" si="17"/>
        <v>0</v>
      </c>
      <c r="J511" s="1">
        <v>1</v>
      </c>
      <c r="K511" s="1">
        <f>COUNTIF(B511,"MINDDS")</f>
        <v>0</v>
      </c>
    </row>
    <row r="512" spans="1:13" s="1" customFormat="1" x14ac:dyDescent="0.2">
      <c r="A512" s="1" t="s">
        <v>1278</v>
      </c>
      <c r="C512" s="1">
        <v>64</v>
      </c>
      <c r="D512" s="1" t="s">
        <v>5</v>
      </c>
      <c r="E512" s="1" t="s">
        <v>8</v>
      </c>
      <c r="F512" s="1" t="s">
        <v>11</v>
      </c>
      <c r="G512" s="1" t="s">
        <v>3</v>
      </c>
      <c r="H512" s="1" t="s">
        <v>24</v>
      </c>
      <c r="I512" s="1">
        <f t="shared" si="17"/>
        <v>0</v>
      </c>
      <c r="J512" s="1">
        <v>1</v>
      </c>
      <c r="K512" s="1">
        <f>COUNTIF(B512,"MINDDS")</f>
        <v>0</v>
      </c>
    </row>
    <row r="513" spans="1:13" s="1" customFormat="1" x14ac:dyDescent="0.2">
      <c r="A513" s="1" t="s">
        <v>1280</v>
      </c>
      <c r="C513" s="1">
        <v>67</v>
      </c>
      <c r="D513" s="1" t="s">
        <v>10</v>
      </c>
      <c r="E513" s="1" t="s">
        <v>8</v>
      </c>
      <c r="F513" s="1" t="s">
        <v>11</v>
      </c>
      <c r="G513" s="1" t="s">
        <v>3</v>
      </c>
      <c r="H513" s="1" t="s">
        <v>24</v>
      </c>
      <c r="I513" s="1">
        <f t="shared" si="17"/>
        <v>0</v>
      </c>
      <c r="J513" s="1">
        <v>1</v>
      </c>
      <c r="K513" s="1">
        <f>COUNTIF(B513,"MINDDS")</f>
        <v>0</v>
      </c>
      <c r="M513" s="2"/>
    </row>
    <row r="514" spans="1:13" s="1" customFormat="1" x14ac:dyDescent="0.2">
      <c r="A514" s="1" t="s">
        <v>1292</v>
      </c>
      <c r="C514" s="1">
        <f>2018-1954</f>
        <v>64</v>
      </c>
      <c r="D514" s="1" t="s">
        <v>10</v>
      </c>
      <c r="E514" s="1" t="s">
        <v>8</v>
      </c>
      <c r="F514" s="1" t="s">
        <v>11</v>
      </c>
      <c r="G514" s="1" t="s">
        <v>3</v>
      </c>
      <c r="H514" s="1" t="s">
        <v>24</v>
      </c>
      <c r="I514" s="1">
        <f t="shared" si="17"/>
        <v>0</v>
      </c>
      <c r="J514" s="1">
        <v>1</v>
      </c>
      <c r="K514" s="1">
        <f>COUNTIF(B514,"MINDDS")</f>
        <v>0</v>
      </c>
    </row>
    <row r="515" spans="1:13" s="1" customFormat="1" x14ac:dyDescent="0.2">
      <c r="A515" s="1" t="s">
        <v>1297</v>
      </c>
      <c r="C515" s="1">
        <f>2018-1954</f>
        <v>64</v>
      </c>
      <c r="D515" s="1" t="s">
        <v>5</v>
      </c>
      <c r="E515" s="1" t="s">
        <v>8</v>
      </c>
      <c r="F515" s="1" t="s">
        <v>11</v>
      </c>
      <c r="G515" s="1" t="s">
        <v>3</v>
      </c>
      <c r="H515" s="1" t="s">
        <v>24</v>
      </c>
      <c r="I515" s="1">
        <f t="shared" si="17"/>
        <v>0</v>
      </c>
      <c r="J515" s="1">
        <v>1</v>
      </c>
      <c r="K515" s="1">
        <f>COUNTIF(B515,"MINDDS")</f>
        <v>0</v>
      </c>
    </row>
    <row r="516" spans="1:13" s="1" customFormat="1" x14ac:dyDescent="0.2">
      <c r="A516" s="1" t="s">
        <v>1303</v>
      </c>
      <c r="C516" s="1">
        <f>2018-1948</f>
        <v>70</v>
      </c>
      <c r="D516" s="1" t="s">
        <v>10</v>
      </c>
      <c r="E516" s="1" t="s">
        <v>8</v>
      </c>
      <c r="F516" s="1" t="s">
        <v>11</v>
      </c>
      <c r="G516" s="1" t="s">
        <v>3</v>
      </c>
      <c r="H516" s="1" t="s">
        <v>24</v>
      </c>
      <c r="I516" s="1">
        <f t="shared" si="17"/>
        <v>0</v>
      </c>
      <c r="J516" s="1">
        <v>1</v>
      </c>
      <c r="K516" s="1">
        <f>COUNTIF(B516,"MINDDS")</f>
        <v>0</v>
      </c>
      <c r="M516" s="2"/>
    </row>
    <row r="517" spans="1:13" s="1" customFormat="1" x14ac:dyDescent="0.2">
      <c r="A517" s="1" t="s">
        <v>1313</v>
      </c>
      <c r="C517" s="1">
        <f>2018-1948</f>
        <v>70</v>
      </c>
      <c r="D517" s="1" t="s">
        <v>10</v>
      </c>
      <c r="E517" s="1" t="s">
        <v>3</v>
      </c>
      <c r="F517" s="1" t="s">
        <v>11</v>
      </c>
      <c r="G517" s="1" t="s">
        <v>3</v>
      </c>
      <c r="H517" s="1" t="s">
        <v>24</v>
      </c>
      <c r="I517" s="1">
        <f t="shared" si="17"/>
        <v>0</v>
      </c>
      <c r="J517" s="1">
        <v>1</v>
      </c>
      <c r="K517" s="1">
        <f>COUNTIF(B517,"MINDDS")</f>
        <v>0</v>
      </c>
    </row>
    <row r="518" spans="1:13" s="1" customFormat="1" x14ac:dyDescent="0.2">
      <c r="A518" s="1" t="s">
        <v>1319</v>
      </c>
      <c r="C518" s="1">
        <f>2018-1957</f>
        <v>61</v>
      </c>
      <c r="D518" s="1" t="s">
        <v>5</v>
      </c>
      <c r="E518" s="1" t="s">
        <v>620</v>
      </c>
      <c r="F518" s="1" t="s">
        <v>1226</v>
      </c>
      <c r="G518" s="1" t="s">
        <v>3</v>
      </c>
      <c r="H518" s="1" t="s">
        <v>24</v>
      </c>
      <c r="I518" s="1">
        <f t="shared" si="17"/>
        <v>0</v>
      </c>
      <c r="J518" s="1">
        <v>1</v>
      </c>
      <c r="K518" s="1">
        <v>0</v>
      </c>
    </row>
    <row r="519" spans="1:13" s="1" customFormat="1" x14ac:dyDescent="0.2">
      <c r="A519" s="1" t="s">
        <v>1334</v>
      </c>
      <c r="C519" s="1">
        <f>2018-1948</f>
        <v>70</v>
      </c>
      <c r="D519" s="1" t="s">
        <v>5</v>
      </c>
      <c r="E519" s="1" t="s">
        <v>8</v>
      </c>
      <c r="F519" s="1" t="s">
        <v>11</v>
      </c>
      <c r="G519" s="1" t="s">
        <v>3</v>
      </c>
      <c r="H519" s="1" t="s">
        <v>24</v>
      </c>
      <c r="I519" s="1">
        <f t="shared" si="17"/>
        <v>0</v>
      </c>
      <c r="J519" s="1">
        <v>1</v>
      </c>
      <c r="K519" s="1">
        <f>COUNTIF(B519,"MINDDS")</f>
        <v>0</v>
      </c>
    </row>
    <row r="520" spans="1:13" s="1" customFormat="1" x14ac:dyDescent="0.2">
      <c r="A520" s="1" t="s">
        <v>1352</v>
      </c>
      <c r="C520" s="1">
        <f>2018-1951</f>
        <v>67</v>
      </c>
      <c r="D520" s="1" t="s">
        <v>5</v>
      </c>
      <c r="E520" s="1" t="s">
        <v>8</v>
      </c>
      <c r="F520" s="1" t="s">
        <v>11</v>
      </c>
      <c r="G520" s="1" t="s">
        <v>3</v>
      </c>
      <c r="H520" s="1" t="s">
        <v>24</v>
      </c>
      <c r="I520" s="1">
        <f t="shared" si="17"/>
        <v>0</v>
      </c>
      <c r="J520" s="1">
        <v>1</v>
      </c>
      <c r="K520" s="1">
        <f>COUNTIF(B520,"MINDDS")</f>
        <v>0</v>
      </c>
    </row>
    <row r="521" spans="1:13" s="1" customFormat="1" x14ac:dyDescent="0.2">
      <c r="A521" s="1" t="s">
        <v>1381</v>
      </c>
      <c r="C521" s="1">
        <f>2018-1940</f>
        <v>78</v>
      </c>
      <c r="D521" s="1" t="s">
        <v>10</v>
      </c>
      <c r="E521" s="1" t="s">
        <v>620</v>
      </c>
      <c r="F521" s="1" t="s">
        <v>26</v>
      </c>
      <c r="G521" s="1" t="s">
        <v>3</v>
      </c>
      <c r="H521" s="1" t="s">
        <v>24</v>
      </c>
      <c r="I521" s="1">
        <f t="shared" si="17"/>
        <v>0</v>
      </c>
      <c r="J521" s="1">
        <v>1</v>
      </c>
      <c r="K521" s="1">
        <f>COUNTIF(B521,"MINDDS")</f>
        <v>0</v>
      </c>
    </row>
    <row r="522" spans="1:13" s="1" customFormat="1" x14ac:dyDescent="0.2">
      <c r="A522" s="1" t="s">
        <v>1394</v>
      </c>
      <c r="C522" s="1">
        <f>2018-1950</f>
        <v>68</v>
      </c>
      <c r="D522" s="1" t="s">
        <v>5</v>
      </c>
      <c r="E522" s="1" t="s">
        <v>3</v>
      </c>
      <c r="F522" s="1" t="s">
        <v>44</v>
      </c>
      <c r="G522" s="1" t="s">
        <v>3</v>
      </c>
      <c r="H522" s="1" t="s">
        <v>448</v>
      </c>
      <c r="I522" s="1">
        <f t="shared" si="17"/>
        <v>0</v>
      </c>
      <c r="J522" s="1">
        <v>1</v>
      </c>
      <c r="K522" s="1">
        <f>COUNTIF(B522,"MINDDS")</f>
        <v>0</v>
      </c>
      <c r="L522" s="2"/>
    </row>
    <row r="523" spans="1:13" s="1" customFormat="1" x14ac:dyDescent="0.2">
      <c r="A523" s="1" t="s">
        <v>1411</v>
      </c>
      <c r="C523" s="1">
        <f>2019-1949</f>
        <v>70</v>
      </c>
      <c r="D523" s="1" t="s">
        <v>10</v>
      </c>
      <c r="E523" s="1" t="s">
        <v>8</v>
      </c>
      <c r="F523" s="1" t="s">
        <v>11</v>
      </c>
      <c r="G523" s="1" t="s">
        <v>3</v>
      </c>
      <c r="H523" s="1" t="s">
        <v>24</v>
      </c>
      <c r="I523" s="1">
        <f t="shared" si="17"/>
        <v>0</v>
      </c>
      <c r="J523" s="1">
        <v>1</v>
      </c>
      <c r="K523" s="1">
        <f>COUNTIF(B523,"MINDDS")</f>
        <v>0</v>
      </c>
    </row>
    <row r="524" spans="1:13" s="1" customFormat="1" x14ac:dyDescent="0.2">
      <c r="A524" s="1" t="s">
        <v>1417</v>
      </c>
      <c r="C524" s="1">
        <v>63</v>
      </c>
      <c r="D524" s="1" t="s">
        <v>10</v>
      </c>
      <c r="E524" s="1" t="s">
        <v>8</v>
      </c>
      <c r="F524" s="1" t="s">
        <v>11</v>
      </c>
      <c r="G524" s="1" t="s">
        <v>3</v>
      </c>
      <c r="H524" s="1" t="s">
        <v>448</v>
      </c>
      <c r="I524" s="1">
        <f t="shared" si="17"/>
        <v>0</v>
      </c>
      <c r="J524" s="1">
        <v>1</v>
      </c>
      <c r="K524" s="1">
        <f>COUNTIF(B524,"MINDDS")</f>
        <v>0</v>
      </c>
      <c r="L524" s="2"/>
    </row>
    <row r="525" spans="1:13" s="1" customFormat="1" x14ac:dyDescent="0.2">
      <c r="A525" s="1" t="s">
        <v>1439</v>
      </c>
      <c r="C525" s="1">
        <v>75</v>
      </c>
      <c r="D525" s="1" t="s">
        <v>5</v>
      </c>
      <c r="E525" s="1" t="s">
        <v>8</v>
      </c>
      <c r="F525" s="1" t="s">
        <v>11</v>
      </c>
      <c r="G525" s="1" t="s">
        <v>3</v>
      </c>
      <c r="H525" s="1" t="s">
        <v>448</v>
      </c>
      <c r="I525" s="1">
        <f t="shared" si="17"/>
        <v>0</v>
      </c>
      <c r="J525" s="1">
        <v>1</v>
      </c>
      <c r="K525" s="1">
        <f>COUNTIF(B525,"MINDDS")</f>
        <v>0</v>
      </c>
      <c r="L525" s="2"/>
    </row>
    <row r="526" spans="1:13" s="1" customFormat="1" x14ac:dyDescent="0.2">
      <c r="A526" s="1" t="s">
        <v>1441</v>
      </c>
      <c r="C526" s="1">
        <v>77</v>
      </c>
      <c r="D526" s="1" t="s">
        <v>5</v>
      </c>
      <c r="E526" s="1" t="s">
        <v>8</v>
      </c>
      <c r="F526" s="1" t="s">
        <v>11</v>
      </c>
      <c r="G526" s="1" t="s">
        <v>3</v>
      </c>
      <c r="H526" s="1" t="s">
        <v>24</v>
      </c>
      <c r="I526" s="1">
        <f t="shared" si="17"/>
        <v>0</v>
      </c>
      <c r="J526" s="1">
        <v>1</v>
      </c>
      <c r="K526" s="1">
        <f>COUNTIF(B526,"MINDDS")</f>
        <v>0</v>
      </c>
    </row>
    <row r="527" spans="1:13" s="1" customFormat="1" x14ac:dyDescent="0.2">
      <c r="A527" s="1" t="s">
        <v>1463</v>
      </c>
      <c r="C527" s="1">
        <v>79</v>
      </c>
      <c r="D527" s="1" t="s">
        <v>10</v>
      </c>
      <c r="E527" s="1" t="s">
        <v>8</v>
      </c>
      <c r="F527" s="1" t="s">
        <v>11</v>
      </c>
      <c r="G527" s="1" t="s">
        <v>3</v>
      </c>
      <c r="H527" s="1" t="s">
        <v>24</v>
      </c>
      <c r="I527" s="1">
        <v>0</v>
      </c>
      <c r="J527" s="1">
        <v>1</v>
      </c>
      <c r="K527" s="1">
        <f>COUNTIF(B527,"MINDDS")</f>
        <v>0</v>
      </c>
    </row>
    <row r="528" spans="1:13" s="1" customFormat="1" x14ac:dyDescent="0.2">
      <c r="A528" s="1" t="s">
        <v>1466</v>
      </c>
      <c r="C528" s="1">
        <v>62</v>
      </c>
      <c r="D528" s="1" t="s">
        <v>10</v>
      </c>
      <c r="E528" s="1" t="s">
        <v>8</v>
      </c>
      <c r="F528" s="1" t="s">
        <v>1226</v>
      </c>
      <c r="G528" s="1" t="s">
        <v>3</v>
      </c>
      <c r="H528" s="1" t="s">
        <v>24</v>
      </c>
      <c r="I528" s="1">
        <f t="shared" ref="I528:I549" si="18">COUNTIF(H528,"Ineligible.")+COUNTIF(H528,"Patient approached by conflicting study.")</f>
        <v>0</v>
      </c>
      <c r="J528" s="1">
        <v>1</v>
      </c>
      <c r="K528" s="1">
        <f>COUNTIF(B528,"MINDDS")</f>
        <v>0</v>
      </c>
    </row>
    <row r="529" spans="1:13" s="1" customFormat="1" x14ac:dyDescent="0.2">
      <c r="A529" s="1" t="s">
        <v>1467</v>
      </c>
      <c r="C529" s="1">
        <v>62</v>
      </c>
      <c r="D529" s="1" t="s">
        <v>10</v>
      </c>
      <c r="E529" s="1" t="s">
        <v>620</v>
      </c>
      <c r="F529" s="1" t="s">
        <v>1226</v>
      </c>
      <c r="G529" s="1" t="s">
        <v>3</v>
      </c>
      <c r="H529" s="1" t="s">
        <v>24</v>
      </c>
      <c r="I529" s="1">
        <f t="shared" si="18"/>
        <v>0</v>
      </c>
      <c r="J529" s="1">
        <v>1</v>
      </c>
      <c r="K529" s="1">
        <f>COUNTIF(B529,"MINDDS")</f>
        <v>0</v>
      </c>
      <c r="M529" s="2"/>
    </row>
    <row r="530" spans="1:13" s="1" customFormat="1" x14ac:dyDescent="0.2">
      <c r="A530" s="1" t="s">
        <v>1485</v>
      </c>
      <c r="C530" s="1">
        <v>82</v>
      </c>
      <c r="D530" s="1" t="s">
        <v>5</v>
      </c>
      <c r="E530" s="1" t="s">
        <v>8</v>
      </c>
      <c r="F530" s="1" t="s">
        <v>11</v>
      </c>
      <c r="G530" s="1" t="s">
        <v>3</v>
      </c>
      <c r="H530" s="1" t="s">
        <v>24</v>
      </c>
      <c r="I530" s="1">
        <f t="shared" si="18"/>
        <v>0</v>
      </c>
      <c r="J530" s="1">
        <v>1</v>
      </c>
      <c r="K530" s="1">
        <f>COUNTIF(B530,"MINDDS")</f>
        <v>0</v>
      </c>
      <c r="M530" s="2"/>
    </row>
    <row r="531" spans="1:13" s="1" customFormat="1" x14ac:dyDescent="0.2">
      <c r="A531" s="1" t="s">
        <v>1499</v>
      </c>
      <c r="C531" s="1">
        <f>2019-1941-1</f>
        <v>77</v>
      </c>
      <c r="D531" s="1" t="s">
        <v>5</v>
      </c>
      <c r="E531" s="1" t="s">
        <v>8</v>
      </c>
      <c r="F531" s="1" t="s">
        <v>11</v>
      </c>
      <c r="G531" s="1" t="s">
        <v>3</v>
      </c>
      <c r="H531" s="1" t="s">
        <v>448</v>
      </c>
      <c r="I531" s="1">
        <f t="shared" si="18"/>
        <v>0</v>
      </c>
      <c r="J531" s="1">
        <v>1</v>
      </c>
      <c r="K531" s="1">
        <f>COUNTIF(B531,"MINDDS")</f>
        <v>0</v>
      </c>
      <c r="L531" s="2"/>
    </row>
    <row r="532" spans="1:13" s="1" customFormat="1" x14ac:dyDescent="0.2">
      <c r="A532" s="1" t="s">
        <v>1525</v>
      </c>
      <c r="C532" s="1">
        <v>66</v>
      </c>
      <c r="D532" s="1" t="s">
        <v>10</v>
      </c>
      <c r="E532" s="1" t="s">
        <v>8</v>
      </c>
      <c r="F532" s="1" t="s">
        <v>11</v>
      </c>
      <c r="G532" s="1" t="s">
        <v>3</v>
      </c>
      <c r="H532" s="1" t="s">
        <v>448</v>
      </c>
      <c r="I532" s="1">
        <f t="shared" si="18"/>
        <v>0</v>
      </c>
      <c r="J532" s="1">
        <v>1</v>
      </c>
      <c r="K532" s="1">
        <f>COUNTIF(B532,"MINDDS")</f>
        <v>0</v>
      </c>
      <c r="L532" s="2"/>
    </row>
    <row r="533" spans="1:13" s="1" customFormat="1" x14ac:dyDescent="0.2">
      <c r="A533" s="1" t="s">
        <v>1529</v>
      </c>
      <c r="C533" s="1">
        <f>2019-1942</f>
        <v>77</v>
      </c>
      <c r="D533" s="1" t="s">
        <v>10</v>
      </c>
      <c r="E533" s="1" t="s">
        <v>8</v>
      </c>
      <c r="F533" s="1" t="s">
        <v>11</v>
      </c>
      <c r="G533" s="1" t="s">
        <v>3</v>
      </c>
      <c r="H533" s="1" t="s">
        <v>448</v>
      </c>
      <c r="I533" s="1">
        <f t="shared" si="18"/>
        <v>0</v>
      </c>
      <c r="J533" s="1">
        <v>1</v>
      </c>
      <c r="K533" s="1">
        <f>COUNTIF(B533,"MINDDS")</f>
        <v>0</v>
      </c>
    </row>
    <row r="534" spans="1:13" s="1" customFormat="1" x14ac:dyDescent="0.2">
      <c r="A534" s="1" t="s">
        <v>1534</v>
      </c>
      <c r="C534" s="1">
        <v>76</v>
      </c>
      <c r="D534" s="1" t="s">
        <v>10</v>
      </c>
      <c r="E534" s="1" t="s">
        <v>8</v>
      </c>
      <c r="F534" s="1" t="s">
        <v>11</v>
      </c>
      <c r="G534" s="1" t="s">
        <v>3</v>
      </c>
      <c r="H534" s="1" t="s">
        <v>24</v>
      </c>
      <c r="I534" s="1">
        <f t="shared" si="18"/>
        <v>0</v>
      </c>
      <c r="J534" s="1">
        <v>1</v>
      </c>
      <c r="K534" s="1">
        <f>COUNTIF(B534,"MINDDS")</f>
        <v>0</v>
      </c>
    </row>
    <row r="535" spans="1:13" s="1" customFormat="1" x14ac:dyDescent="0.2">
      <c r="A535" s="1" t="s">
        <v>1549</v>
      </c>
      <c r="C535" s="1">
        <f>2019-1941-1</f>
        <v>77</v>
      </c>
      <c r="D535" s="1" t="s">
        <v>10</v>
      </c>
      <c r="E535" s="1" t="s">
        <v>8</v>
      </c>
      <c r="F535" s="1" t="s">
        <v>11</v>
      </c>
      <c r="G535" s="1" t="s">
        <v>3</v>
      </c>
      <c r="H535" s="1" t="s">
        <v>24</v>
      </c>
      <c r="I535" s="1">
        <f t="shared" si="18"/>
        <v>0</v>
      </c>
      <c r="J535" s="1">
        <v>1</v>
      </c>
      <c r="K535" s="1">
        <f>COUNTIF(B535,"MINDDS")</f>
        <v>0</v>
      </c>
    </row>
    <row r="536" spans="1:13" s="1" customFormat="1" x14ac:dyDescent="0.2">
      <c r="A536" s="1" t="s">
        <v>1558</v>
      </c>
      <c r="C536" s="1">
        <v>60</v>
      </c>
      <c r="D536" s="1" t="s">
        <v>10</v>
      </c>
      <c r="E536" s="1" t="s">
        <v>8</v>
      </c>
      <c r="F536" s="1" t="s">
        <v>11</v>
      </c>
      <c r="G536" s="1" t="s">
        <v>3</v>
      </c>
      <c r="H536" s="1" t="s">
        <v>24</v>
      </c>
      <c r="I536" s="1">
        <f t="shared" si="18"/>
        <v>0</v>
      </c>
      <c r="J536" s="1">
        <v>1</v>
      </c>
      <c r="K536" s="1">
        <f>COUNTIF(B536,"MINDDS")</f>
        <v>0</v>
      </c>
    </row>
    <row r="537" spans="1:13" s="1" customFormat="1" x14ac:dyDescent="0.2">
      <c r="A537" s="1" t="s">
        <v>1568</v>
      </c>
      <c r="C537" s="1">
        <f>2018-1946</f>
        <v>72</v>
      </c>
      <c r="D537" s="1" t="s">
        <v>10</v>
      </c>
      <c r="E537" s="1" t="s">
        <v>8</v>
      </c>
      <c r="F537" s="1" t="s">
        <v>11</v>
      </c>
      <c r="G537" s="1" t="s">
        <v>3</v>
      </c>
      <c r="H537" s="1" t="s">
        <v>448</v>
      </c>
      <c r="I537" s="1">
        <f t="shared" si="18"/>
        <v>0</v>
      </c>
      <c r="J537" s="1">
        <v>1</v>
      </c>
      <c r="K537" s="1">
        <f>COUNTIF(B537,"MINDDS")</f>
        <v>0</v>
      </c>
      <c r="L537" s="2"/>
    </row>
    <row r="538" spans="1:13" s="1" customFormat="1" x14ac:dyDescent="0.2">
      <c r="A538" s="1" t="s">
        <v>1582</v>
      </c>
      <c r="C538" s="1">
        <f>2019-1947-1</f>
        <v>71</v>
      </c>
      <c r="D538" s="1" t="s">
        <v>5</v>
      </c>
      <c r="E538" s="1" t="s">
        <v>8</v>
      </c>
      <c r="F538" s="1" t="s">
        <v>11</v>
      </c>
      <c r="G538" s="1" t="s">
        <v>3</v>
      </c>
      <c r="H538" s="1" t="s">
        <v>24</v>
      </c>
      <c r="I538" s="1">
        <f t="shared" si="18"/>
        <v>0</v>
      </c>
      <c r="J538" s="1">
        <v>1</v>
      </c>
      <c r="K538" s="1">
        <f>COUNTIF(B538,"MINDDS")</f>
        <v>0</v>
      </c>
    </row>
    <row r="539" spans="1:13" s="1" customFormat="1" x14ac:dyDescent="0.2">
      <c r="A539" s="1" t="s">
        <v>1587</v>
      </c>
      <c r="C539" s="1">
        <f>2019-1944</f>
        <v>75</v>
      </c>
      <c r="D539" s="1" t="s">
        <v>5</v>
      </c>
      <c r="E539" s="1" t="s">
        <v>620</v>
      </c>
      <c r="F539" s="1" t="s">
        <v>11</v>
      </c>
      <c r="G539" s="1" t="s">
        <v>3</v>
      </c>
      <c r="H539" s="1" t="s">
        <v>24</v>
      </c>
      <c r="I539" s="1">
        <f t="shared" si="18"/>
        <v>0</v>
      </c>
      <c r="J539" s="1">
        <v>1</v>
      </c>
      <c r="K539" s="1">
        <f>COUNTIF(B539,"MINDDS")</f>
        <v>0</v>
      </c>
    </row>
    <row r="540" spans="1:13" s="1" customFormat="1" x14ac:dyDescent="0.2">
      <c r="A540" s="1" t="s">
        <v>1589</v>
      </c>
      <c r="C540" s="1">
        <f>2019-1955</f>
        <v>64</v>
      </c>
      <c r="D540" s="1" t="s">
        <v>10</v>
      </c>
      <c r="E540" s="1" t="s">
        <v>620</v>
      </c>
      <c r="F540" s="1" t="s">
        <v>11</v>
      </c>
      <c r="G540" s="1" t="s">
        <v>3</v>
      </c>
      <c r="H540" s="1" t="s">
        <v>448</v>
      </c>
      <c r="I540" s="1">
        <f t="shared" si="18"/>
        <v>0</v>
      </c>
      <c r="J540" s="1">
        <v>1</v>
      </c>
      <c r="K540" s="1">
        <f>COUNTIF(B540,"MINDDS")</f>
        <v>0</v>
      </c>
    </row>
    <row r="541" spans="1:13" s="1" customFormat="1" x14ac:dyDescent="0.2">
      <c r="A541" s="1" t="s">
        <v>1596</v>
      </c>
      <c r="C541" s="1">
        <v>77</v>
      </c>
      <c r="D541" s="1" t="s">
        <v>5</v>
      </c>
      <c r="E541" s="1" t="s">
        <v>8</v>
      </c>
      <c r="F541" s="1" t="s">
        <v>11</v>
      </c>
      <c r="G541" s="1" t="s">
        <v>3</v>
      </c>
      <c r="H541" s="1" t="s">
        <v>24</v>
      </c>
      <c r="I541" s="1">
        <f t="shared" si="18"/>
        <v>0</v>
      </c>
      <c r="J541" s="1">
        <v>1</v>
      </c>
      <c r="K541" s="1">
        <f>COUNTIF(B541,"MINDDS")</f>
        <v>0</v>
      </c>
    </row>
    <row r="542" spans="1:13" s="1" customFormat="1" x14ac:dyDescent="0.2">
      <c r="A542" s="1" t="s">
        <v>1613</v>
      </c>
      <c r="C542" s="1">
        <v>65</v>
      </c>
      <c r="D542" s="1" t="s">
        <v>10</v>
      </c>
      <c r="E542" s="1" t="s">
        <v>8</v>
      </c>
      <c r="F542" s="1" t="s">
        <v>11</v>
      </c>
      <c r="G542" s="1" t="s">
        <v>3</v>
      </c>
      <c r="H542" s="1" t="s">
        <v>448</v>
      </c>
      <c r="I542" s="1">
        <f t="shared" si="18"/>
        <v>0</v>
      </c>
      <c r="J542" s="1">
        <v>1</v>
      </c>
      <c r="K542" s="1">
        <f>COUNTIF(B542,"MINDDS")</f>
        <v>0</v>
      </c>
    </row>
    <row r="543" spans="1:13" s="1" customFormat="1" x14ac:dyDescent="0.2">
      <c r="A543" s="1" t="s">
        <v>1632</v>
      </c>
      <c r="C543" s="1">
        <v>65</v>
      </c>
      <c r="D543" s="1" t="s">
        <v>10</v>
      </c>
      <c r="E543" s="1" t="s">
        <v>8</v>
      </c>
      <c r="F543" s="1" t="s">
        <v>11</v>
      </c>
      <c r="G543" s="1" t="s">
        <v>3</v>
      </c>
      <c r="H543" s="1" t="s">
        <v>24</v>
      </c>
      <c r="I543" s="1">
        <f t="shared" si="18"/>
        <v>0</v>
      </c>
      <c r="J543" s="1">
        <v>1</v>
      </c>
      <c r="K543" s="1">
        <f>COUNTIF(B543,"MINDDS")</f>
        <v>0</v>
      </c>
      <c r="M543" s="2"/>
    </row>
    <row r="544" spans="1:13" s="1" customFormat="1" x14ac:dyDescent="0.2">
      <c r="A544" s="1" t="s">
        <v>1634</v>
      </c>
      <c r="C544" s="1">
        <v>75</v>
      </c>
      <c r="D544" s="1" t="s">
        <v>5</v>
      </c>
      <c r="E544" s="1" t="s">
        <v>8</v>
      </c>
      <c r="F544" s="1" t="s">
        <v>11</v>
      </c>
      <c r="G544" s="1" t="s">
        <v>3</v>
      </c>
      <c r="H544" s="1" t="s">
        <v>24</v>
      </c>
      <c r="I544" s="1">
        <f t="shared" si="18"/>
        <v>0</v>
      </c>
      <c r="J544" s="1">
        <v>1</v>
      </c>
      <c r="K544" s="1">
        <f>COUNTIF(B544,"MINDDS")</f>
        <v>0</v>
      </c>
    </row>
    <row r="545" spans="1:15" s="1" customFormat="1" x14ac:dyDescent="0.2">
      <c r="A545" s="1" t="s">
        <v>1647</v>
      </c>
      <c r="C545" s="1">
        <v>65</v>
      </c>
      <c r="D545" s="1" t="s">
        <v>10</v>
      </c>
      <c r="E545" s="1" t="s">
        <v>620</v>
      </c>
      <c r="F545" s="1" t="s">
        <v>11</v>
      </c>
      <c r="G545" s="1" t="s">
        <v>3</v>
      </c>
      <c r="H545" s="1" t="s">
        <v>24</v>
      </c>
      <c r="I545" s="1">
        <f t="shared" si="18"/>
        <v>0</v>
      </c>
      <c r="J545" s="1">
        <v>1</v>
      </c>
      <c r="K545" s="1">
        <f>COUNTIF(B545,"MINDDS")</f>
        <v>0</v>
      </c>
    </row>
    <row r="546" spans="1:15" s="1" customFormat="1" x14ac:dyDescent="0.2">
      <c r="A546" s="1" t="s">
        <v>1648</v>
      </c>
      <c r="C546" s="1">
        <v>64</v>
      </c>
      <c r="D546" s="1" t="s">
        <v>5</v>
      </c>
      <c r="E546" s="1" t="s">
        <v>8</v>
      </c>
      <c r="F546" s="1" t="s">
        <v>11</v>
      </c>
      <c r="G546" s="1" t="s">
        <v>3</v>
      </c>
      <c r="H546" s="1" t="s">
        <v>24</v>
      </c>
      <c r="I546" s="1">
        <f t="shared" si="18"/>
        <v>0</v>
      </c>
      <c r="J546" s="1">
        <v>1</v>
      </c>
      <c r="K546" s="1">
        <f>COUNTIF(B546,"MINDDS")</f>
        <v>0</v>
      </c>
      <c r="M546" s="2"/>
    </row>
    <row r="547" spans="1:15" s="1" customFormat="1" x14ac:dyDescent="0.2">
      <c r="A547" s="1" t="s">
        <v>1650</v>
      </c>
      <c r="C547" s="1">
        <v>68</v>
      </c>
      <c r="D547" s="1" t="s">
        <v>5</v>
      </c>
      <c r="E547" s="1" t="s">
        <v>8</v>
      </c>
      <c r="F547" s="1" t="s">
        <v>11</v>
      </c>
      <c r="G547" s="1" t="s">
        <v>3</v>
      </c>
      <c r="H547" s="1" t="s">
        <v>24</v>
      </c>
      <c r="I547" s="1">
        <f t="shared" si="18"/>
        <v>0</v>
      </c>
      <c r="J547" s="1">
        <v>1</v>
      </c>
      <c r="K547" s="1">
        <f>COUNTIF(B547,"MINDDS")</f>
        <v>0</v>
      </c>
    </row>
    <row r="548" spans="1:15" s="1" customFormat="1" x14ac:dyDescent="0.2">
      <c r="A548" s="1" t="s">
        <v>1674</v>
      </c>
      <c r="C548" s="1">
        <v>67</v>
      </c>
      <c r="D548" s="1" t="s">
        <v>10</v>
      </c>
      <c r="E548" s="1" t="s">
        <v>8</v>
      </c>
      <c r="F548" s="1" t="s">
        <v>11</v>
      </c>
      <c r="G548" s="1" t="s">
        <v>3</v>
      </c>
      <c r="H548" s="1" t="s">
        <v>24</v>
      </c>
      <c r="I548" s="1">
        <f t="shared" si="18"/>
        <v>0</v>
      </c>
      <c r="J548" s="1">
        <v>1</v>
      </c>
      <c r="K548" s="1">
        <f>COUNTIF(B548,"MINDDS")</f>
        <v>0</v>
      </c>
    </row>
    <row r="549" spans="1:15" s="1" customFormat="1" x14ac:dyDescent="0.2">
      <c r="A549" s="1" t="s">
        <v>1680</v>
      </c>
      <c r="C549" s="1">
        <v>70</v>
      </c>
      <c r="D549" s="1" t="s">
        <v>10</v>
      </c>
      <c r="E549" s="1" t="s">
        <v>8</v>
      </c>
      <c r="F549" s="1" t="s">
        <v>11</v>
      </c>
      <c r="G549" s="1" t="s">
        <v>3</v>
      </c>
      <c r="H549" s="1" t="s">
        <v>24</v>
      </c>
      <c r="I549" s="1">
        <f t="shared" si="18"/>
        <v>0</v>
      </c>
      <c r="J549" s="1">
        <v>1</v>
      </c>
      <c r="K549" s="1">
        <f>COUNTIF(B549,"MINDDS")</f>
        <v>0</v>
      </c>
      <c r="L549" s="2"/>
    </row>
    <row r="550" spans="1:15" s="1" customFormat="1" x14ac:dyDescent="0.2">
      <c r="A550" s="1" t="s">
        <v>1697</v>
      </c>
      <c r="C550" s="1">
        <v>71</v>
      </c>
      <c r="D550" s="1" t="s">
        <v>5</v>
      </c>
      <c r="E550" s="1" t="s">
        <v>8</v>
      </c>
      <c r="F550" s="1" t="s">
        <v>11</v>
      </c>
      <c r="G550" s="1" t="s">
        <v>3</v>
      </c>
      <c r="H550" s="1" t="s">
        <v>24</v>
      </c>
      <c r="I550" s="1">
        <v>0</v>
      </c>
      <c r="J550" s="1">
        <v>1</v>
      </c>
      <c r="K550" s="1">
        <f>COUNTIF(B550,"MINDDS")</f>
        <v>0</v>
      </c>
    </row>
    <row r="551" spans="1:15" s="1" customFormat="1" x14ac:dyDescent="0.2">
      <c r="A551" s="1" t="s">
        <v>1704</v>
      </c>
      <c r="C551" s="1">
        <v>77</v>
      </c>
      <c r="D551" s="1" t="s">
        <v>5</v>
      </c>
      <c r="E551" s="1" t="s">
        <v>620</v>
      </c>
      <c r="F551" s="1" t="s">
        <v>11</v>
      </c>
      <c r="G551" s="1" t="s">
        <v>3</v>
      </c>
      <c r="H551" s="1" t="s">
        <v>24</v>
      </c>
      <c r="I551" s="1">
        <f>COUNTIF(H551,"Ineligible.")+COUNTIF(H551,"Patient approached by conflicting study.")</f>
        <v>0</v>
      </c>
      <c r="J551" s="1">
        <v>1</v>
      </c>
      <c r="K551" s="1">
        <f>COUNTIF(B551,"MINDDS")</f>
        <v>0</v>
      </c>
    </row>
    <row r="552" spans="1:15" s="1" customFormat="1" x14ac:dyDescent="0.2">
      <c r="A552" s="1" t="s">
        <v>1709</v>
      </c>
      <c r="C552" s="1">
        <v>64</v>
      </c>
      <c r="D552" s="1" t="s">
        <v>10</v>
      </c>
      <c r="E552" s="1" t="s">
        <v>8</v>
      </c>
      <c r="F552" s="1" t="s">
        <v>11</v>
      </c>
      <c r="G552" s="1" t="s">
        <v>3</v>
      </c>
      <c r="H552" s="1" t="s">
        <v>24</v>
      </c>
      <c r="I552" s="1">
        <f>COUNTIF(H552,"Ineligible.")+COUNTIF(H552,"Patient approached by conflicting study.")</f>
        <v>0</v>
      </c>
      <c r="J552" s="1">
        <v>1</v>
      </c>
      <c r="K552" s="1">
        <f>COUNTIF(B552,"MINDDS")</f>
        <v>0</v>
      </c>
      <c r="M552" s="2"/>
    </row>
    <row r="553" spans="1:15" s="1" customFormat="1" x14ac:dyDescent="0.2">
      <c r="A553" s="1" t="s">
        <v>1714</v>
      </c>
      <c r="C553" s="1">
        <v>70</v>
      </c>
      <c r="D553" s="1" t="s">
        <v>10</v>
      </c>
      <c r="E553" s="1" t="s">
        <v>8</v>
      </c>
      <c r="F553" s="1" t="s">
        <v>11</v>
      </c>
      <c r="G553" s="1" t="s">
        <v>3</v>
      </c>
      <c r="H553" s="1" t="s">
        <v>24</v>
      </c>
      <c r="I553" s="1">
        <f>COUNTIF(H553,"Ineligible.")+COUNTIF(H553,"Patient approached by conflicting study.")</f>
        <v>0</v>
      </c>
      <c r="J553" s="1">
        <v>1</v>
      </c>
      <c r="K553" s="1">
        <f>COUNTIF(B553,"MINDDS")</f>
        <v>0</v>
      </c>
    </row>
    <row r="554" spans="1:15" s="1" customFormat="1" x14ac:dyDescent="0.2">
      <c r="A554" s="1" t="s">
        <v>1716</v>
      </c>
      <c r="C554" s="1">
        <v>74</v>
      </c>
      <c r="D554" s="1" t="s">
        <v>5</v>
      </c>
      <c r="E554" s="1" t="s">
        <v>8</v>
      </c>
      <c r="F554" s="1" t="s">
        <v>11</v>
      </c>
      <c r="G554" s="1" t="s">
        <v>3</v>
      </c>
      <c r="H554" s="1" t="s">
        <v>24</v>
      </c>
      <c r="I554" s="1">
        <f>COUNTIF(H554,"Ineligible.")+COUNTIF(H554,"Patient approached by conflicting study.")</f>
        <v>0</v>
      </c>
      <c r="J554" s="1">
        <v>1</v>
      </c>
      <c r="K554" s="1">
        <f>COUNTIF(B554,"MINDDS")</f>
        <v>0</v>
      </c>
      <c r="M554" s="4"/>
      <c r="N554" s="4"/>
      <c r="O554" s="4"/>
    </row>
    <row r="555" spans="1:15" s="1" customFormat="1" x14ac:dyDescent="0.2">
      <c r="A555" s="1" t="s">
        <v>1720</v>
      </c>
      <c r="C555" s="1">
        <v>72</v>
      </c>
      <c r="D555" s="1" t="s">
        <v>10</v>
      </c>
      <c r="E555" s="1" t="s">
        <v>8</v>
      </c>
      <c r="F555" s="1" t="s">
        <v>11</v>
      </c>
      <c r="G555" s="1" t="s">
        <v>3</v>
      </c>
      <c r="H555" s="1" t="s">
        <v>24</v>
      </c>
      <c r="I555" s="1">
        <f>COUNTIF(H555,"Ineligible.")+COUNTIF(H555,"Patient approached by conflicting study.")</f>
        <v>0</v>
      </c>
      <c r="J555" s="1">
        <v>1</v>
      </c>
      <c r="K555" s="1">
        <f>COUNTIF(B555,"MINDDS")</f>
        <v>0</v>
      </c>
      <c r="M555" s="4"/>
      <c r="N555" s="4"/>
      <c r="O555" s="4"/>
    </row>
    <row r="556" spans="1:15" s="1" customFormat="1" x14ac:dyDescent="0.2">
      <c r="A556" s="4" t="s">
        <v>1733</v>
      </c>
      <c r="B556" s="4"/>
      <c r="C556" s="4">
        <v>80</v>
      </c>
      <c r="D556" s="4" t="s">
        <v>5</v>
      </c>
      <c r="E556" s="4" t="s">
        <v>620</v>
      </c>
      <c r="F556" s="4" t="s">
        <v>1226</v>
      </c>
      <c r="G556" s="4" t="s">
        <v>3</v>
      </c>
      <c r="H556" s="1" t="s">
        <v>24</v>
      </c>
      <c r="I556" s="1">
        <v>0</v>
      </c>
      <c r="J556" s="1">
        <v>1</v>
      </c>
      <c r="K556" s="1">
        <f>COUNTIF(B556,"MINDDS")</f>
        <v>0</v>
      </c>
      <c r="L556" s="4"/>
    </row>
    <row r="557" spans="1:15" s="1" customFormat="1" x14ac:dyDescent="0.2">
      <c r="A557" s="1" t="s">
        <v>1745</v>
      </c>
      <c r="C557" s="1">
        <v>68</v>
      </c>
      <c r="D557" s="1" t="s">
        <v>10</v>
      </c>
      <c r="E557" s="1" t="s">
        <v>8</v>
      </c>
      <c r="F557" s="1" t="s">
        <v>11</v>
      </c>
      <c r="G557" s="1" t="s">
        <v>3</v>
      </c>
      <c r="H557" s="1" t="s">
        <v>24</v>
      </c>
      <c r="I557" s="1">
        <f t="shared" ref="I557:I588" si="19">COUNTIF(H557,"Ineligible.")+COUNTIF(H557,"Patient approached by conflicting study.")</f>
        <v>0</v>
      </c>
      <c r="J557" s="1">
        <v>1</v>
      </c>
      <c r="K557" s="1">
        <f>COUNTIF(B557,"MINDDS")</f>
        <v>0</v>
      </c>
    </row>
    <row r="558" spans="1:15" s="1" customFormat="1" x14ac:dyDescent="0.2">
      <c r="A558" s="1" t="s">
        <v>1746</v>
      </c>
      <c r="C558" s="1">
        <v>66</v>
      </c>
      <c r="D558" s="1" t="s">
        <v>5</v>
      </c>
      <c r="E558" s="1" t="s">
        <v>8</v>
      </c>
      <c r="F558" s="1" t="s">
        <v>11</v>
      </c>
      <c r="G558" s="1" t="s">
        <v>3</v>
      </c>
      <c r="H558" s="1" t="s">
        <v>24</v>
      </c>
      <c r="I558" s="1">
        <f t="shared" si="19"/>
        <v>0</v>
      </c>
      <c r="J558" s="1">
        <v>1</v>
      </c>
      <c r="K558" s="1">
        <f>COUNTIF(B558,"MINDDS")</f>
        <v>0</v>
      </c>
    </row>
    <row r="559" spans="1:15" s="1" customFormat="1" x14ac:dyDescent="0.2">
      <c r="A559" s="1" t="s">
        <v>1762</v>
      </c>
      <c r="C559" s="1">
        <v>75</v>
      </c>
      <c r="D559" s="1" t="s">
        <v>10</v>
      </c>
      <c r="E559" s="1" t="s">
        <v>8</v>
      </c>
      <c r="F559" s="1" t="s">
        <v>11</v>
      </c>
      <c r="G559" s="1" t="s">
        <v>3</v>
      </c>
      <c r="H559" s="1" t="s">
        <v>24</v>
      </c>
      <c r="I559" s="1">
        <f t="shared" si="19"/>
        <v>0</v>
      </c>
      <c r="J559" s="1">
        <v>1</v>
      </c>
      <c r="K559" s="1">
        <f>COUNTIF(B559,"MINDDS")</f>
        <v>0</v>
      </c>
      <c r="L559" s="2"/>
    </row>
    <row r="560" spans="1:15" s="1" customFormat="1" x14ac:dyDescent="0.2">
      <c r="A560" s="1" t="s">
        <v>1766</v>
      </c>
      <c r="C560" s="1">
        <v>68</v>
      </c>
      <c r="D560" s="1" t="s">
        <v>5</v>
      </c>
      <c r="E560" s="1" t="s">
        <v>8</v>
      </c>
      <c r="F560" s="1" t="s">
        <v>11</v>
      </c>
      <c r="G560" s="1" t="s">
        <v>3</v>
      </c>
      <c r="H560" s="1" t="s">
        <v>24</v>
      </c>
      <c r="I560" s="1">
        <f t="shared" si="19"/>
        <v>0</v>
      </c>
      <c r="J560" s="1">
        <v>1</v>
      </c>
      <c r="K560" s="1">
        <f>COUNTIF(B560,"MINDDS")</f>
        <v>0</v>
      </c>
      <c r="L560" s="2"/>
      <c r="M560" s="2"/>
    </row>
    <row r="561" spans="1:71" s="1" customFormat="1" x14ac:dyDescent="0.2">
      <c r="A561" s="1" t="s">
        <v>1774</v>
      </c>
      <c r="C561" s="1">
        <v>64</v>
      </c>
      <c r="D561" s="1" t="s">
        <v>5</v>
      </c>
      <c r="E561" s="1" t="s">
        <v>8</v>
      </c>
      <c r="F561" s="1" t="s">
        <v>11</v>
      </c>
      <c r="G561" s="1" t="s">
        <v>3</v>
      </c>
      <c r="H561" s="1" t="s">
        <v>24</v>
      </c>
      <c r="I561" s="1">
        <f t="shared" si="19"/>
        <v>0</v>
      </c>
      <c r="J561" s="1">
        <v>1</v>
      </c>
      <c r="K561" s="1">
        <f>COUNTIF(B561,"MINDDS")</f>
        <v>0</v>
      </c>
    </row>
    <row r="562" spans="1:71" s="1" customFormat="1" x14ac:dyDescent="0.2">
      <c r="A562" s="1" t="s">
        <v>1777</v>
      </c>
      <c r="D562" s="1" t="s">
        <v>10</v>
      </c>
      <c r="E562" s="1" t="s">
        <v>8</v>
      </c>
      <c r="F562" s="1" t="s">
        <v>11</v>
      </c>
      <c r="G562" s="1" t="s">
        <v>8</v>
      </c>
      <c r="H562" s="1" t="s">
        <v>24</v>
      </c>
      <c r="I562" s="1">
        <f t="shared" si="19"/>
        <v>0</v>
      </c>
      <c r="J562" s="1">
        <v>1</v>
      </c>
      <c r="K562" s="1">
        <f>COUNTIF(B562,"MINDDS")</f>
        <v>0</v>
      </c>
    </row>
    <row r="563" spans="1:71" s="1" customFormat="1" x14ac:dyDescent="0.2">
      <c r="A563" s="1" t="s">
        <v>1788</v>
      </c>
      <c r="C563" s="1">
        <v>74</v>
      </c>
      <c r="D563" s="1" t="s">
        <v>10</v>
      </c>
      <c r="E563" s="1" t="s">
        <v>8</v>
      </c>
      <c r="F563" s="1" t="s">
        <v>11</v>
      </c>
      <c r="G563" s="1" t="s">
        <v>3</v>
      </c>
      <c r="H563" s="1" t="s">
        <v>24</v>
      </c>
      <c r="I563" s="1">
        <f t="shared" si="19"/>
        <v>0</v>
      </c>
      <c r="J563" s="1">
        <v>1</v>
      </c>
      <c r="K563" s="1">
        <f>COUNTIF(B563,"MINDDS")</f>
        <v>0</v>
      </c>
    </row>
    <row r="564" spans="1:71" s="1" customFormat="1" x14ac:dyDescent="0.2">
      <c r="A564" s="1" t="s">
        <v>1792</v>
      </c>
      <c r="C564" s="1">
        <v>61</v>
      </c>
      <c r="D564" s="1" t="s">
        <v>5</v>
      </c>
      <c r="E564" s="1" t="s">
        <v>8</v>
      </c>
      <c r="F564" s="1" t="s">
        <v>11</v>
      </c>
      <c r="G564" s="1" t="s">
        <v>3</v>
      </c>
      <c r="H564" s="1" t="s">
        <v>24</v>
      </c>
      <c r="I564" s="1">
        <f t="shared" si="19"/>
        <v>0</v>
      </c>
      <c r="J564" s="1">
        <v>1</v>
      </c>
      <c r="K564" s="1">
        <f>COUNTIF(B564,"MINDDS")</f>
        <v>0</v>
      </c>
    </row>
    <row r="565" spans="1:71" s="1" customFormat="1" x14ac:dyDescent="0.2">
      <c r="A565" s="1" t="s">
        <v>1817</v>
      </c>
      <c r="C565" s="1">
        <v>61</v>
      </c>
      <c r="D565" s="1" t="s">
        <v>10</v>
      </c>
      <c r="E565" s="1" t="s">
        <v>8</v>
      </c>
      <c r="F565" s="1" t="s">
        <v>11</v>
      </c>
      <c r="G565" s="1" t="s">
        <v>3</v>
      </c>
      <c r="H565" s="1" t="s">
        <v>24</v>
      </c>
      <c r="I565" s="1">
        <f t="shared" si="19"/>
        <v>0</v>
      </c>
      <c r="J565" s="1">
        <v>1</v>
      </c>
      <c r="K565" s="1">
        <f>COUNTIF(B565,"MINDDS")</f>
        <v>0</v>
      </c>
    </row>
    <row r="566" spans="1:71" s="1" customFormat="1" x14ac:dyDescent="0.2">
      <c r="A566" s="1" t="s">
        <v>1818</v>
      </c>
      <c r="C566" s="1">
        <v>67</v>
      </c>
      <c r="D566" s="1" t="s">
        <v>10</v>
      </c>
      <c r="E566" s="1" t="s">
        <v>8</v>
      </c>
      <c r="F566" s="1" t="s">
        <v>11</v>
      </c>
      <c r="G566" s="1" t="s">
        <v>3</v>
      </c>
      <c r="H566" s="1" t="s">
        <v>24</v>
      </c>
      <c r="I566" s="1">
        <f t="shared" si="19"/>
        <v>0</v>
      </c>
      <c r="J566" s="1">
        <v>1</v>
      </c>
      <c r="K566" s="1">
        <f>COUNTIF(B566,"MINDDS")</f>
        <v>0</v>
      </c>
      <c r="L566" s="2"/>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row>
    <row r="567" spans="1:71" s="1" customFormat="1" x14ac:dyDescent="0.2">
      <c r="A567" s="1" t="s">
        <v>1835</v>
      </c>
      <c r="C567" s="1">
        <v>67</v>
      </c>
      <c r="D567" s="1" t="s">
        <v>10</v>
      </c>
      <c r="E567" s="1" t="s">
        <v>8</v>
      </c>
      <c r="F567" s="1" t="s">
        <v>11</v>
      </c>
      <c r="G567" s="1" t="s">
        <v>3</v>
      </c>
      <c r="H567" s="1" t="s">
        <v>24</v>
      </c>
      <c r="I567" s="1">
        <f t="shared" si="19"/>
        <v>0</v>
      </c>
      <c r="J567" s="1">
        <v>1</v>
      </c>
      <c r="K567" s="1">
        <f>COUNTIF(B567,"MINDDS")</f>
        <v>0</v>
      </c>
      <c r="L567" s="2"/>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row>
    <row r="568" spans="1:71" s="4" customFormat="1" x14ac:dyDescent="0.2">
      <c r="A568" s="1" t="s">
        <v>1839</v>
      </c>
      <c r="B568" s="1"/>
      <c r="C568" s="1">
        <v>82</v>
      </c>
      <c r="D568" s="1" t="s">
        <v>5</v>
      </c>
      <c r="E568" s="1" t="s">
        <v>620</v>
      </c>
      <c r="F568" s="1" t="s">
        <v>11</v>
      </c>
      <c r="G568" s="1" t="s">
        <v>3</v>
      </c>
      <c r="H568" s="1" t="s">
        <v>24</v>
      </c>
      <c r="I568" s="1">
        <f t="shared" si="19"/>
        <v>0</v>
      </c>
      <c r="J568" s="1">
        <v>1</v>
      </c>
      <c r="K568" s="1">
        <f>COUNTIF(B568,"MINDDS")</f>
        <v>0</v>
      </c>
      <c r="L568" s="2"/>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row>
    <row r="569" spans="1:71" s="4" customFormat="1" x14ac:dyDescent="0.2">
      <c r="A569" s="1" t="s">
        <v>1847</v>
      </c>
      <c r="B569" s="1"/>
      <c r="C569" s="1">
        <v>61</v>
      </c>
      <c r="D569" s="1" t="s">
        <v>10</v>
      </c>
      <c r="E569" s="1" t="s">
        <v>8</v>
      </c>
      <c r="F569" s="1" t="s">
        <v>11</v>
      </c>
      <c r="G569" s="1" t="s">
        <v>3</v>
      </c>
      <c r="H569" s="1" t="s">
        <v>24</v>
      </c>
      <c r="I569" s="1">
        <f t="shared" si="19"/>
        <v>0</v>
      </c>
      <c r="J569" s="1">
        <v>1</v>
      </c>
      <c r="K569" s="1">
        <f>COUNTIF(B569,"MINDDS")</f>
        <v>0</v>
      </c>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row>
    <row r="570" spans="1:71" s="1" customFormat="1" x14ac:dyDescent="0.2">
      <c r="A570" s="1" t="s">
        <v>1858</v>
      </c>
      <c r="C570" s="1">
        <v>60</v>
      </c>
      <c r="D570" s="1" t="s">
        <v>5</v>
      </c>
      <c r="E570" s="1" t="s">
        <v>8</v>
      </c>
      <c r="F570" s="1" t="s">
        <v>11</v>
      </c>
      <c r="G570" s="1" t="s">
        <v>3</v>
      </c>
      <c r="H570" s="1" t="s">
        <v>24</v>
      </c>
      <c r="I570" s="1">
        <f t="shared" si="19"/>
        <v>0</v>
      </c>
      <c r="J570" s="1">
        <v>1</v>
      </c>
      <c r="K570" s="1">
        <f>COUNTIF(B570,"MINDDS")</f>
        <v>0</v>
      </c>
      <c r="M570" s="2"/>
    </row>
    <row r="571" spans="1:71" s="1" customFormat="1" x14ac:dyDescent="0.2">
      <c r="A571" s="1" t="s">
        <v>1859</v>
      </c>
      <c r="C571" s="1">
        <v>79</v>
      </c>
      <c r="D571" s="1" t="s">
        <v>10</v>
      </c>
      <c r="E571" s="1" t="s">
        <v>8</v>
      </c>
      <c r="F571" s="1" t="s">
        <v>26</v>
      </c>
      <c r="G571" s="1" t="s">
        <v>3</v>
      </c>
      <c r="H571" s="1" t="s">
        <v>24</v>
      </c>
      <c r="I571" s="1">
        <f t="shared" si="19"/>
        <v>0</v>
      </c>
      <c r="J571" s="1">
        <v>1</v>
      </c>
      <c r="K571" s="1">
        <f>COUNTIF(B571,"MINDDS")</f>
        <v>0</v>
      </c>
    </row>
    <row r="572" spans="1:71" s="1" customFormat="1" x14ac:dyDescent="0.2">
      <c r="A572" s="1" t="s">
        <v>1865</v>
      </c>
      <c r="C572" s="1">
        <v>70</v>
      </c>
      <c r="D572" s="1" t="s">
        <v>10</v>
      </c>
      <c r="E572" s="1" t="s">
        <v>8</v>
      </c>
      <c r="F572" s="1" t="s">
        <v>11</v>
      </c>
      <c r="G572" s="1" t="s">
        <v>3</v>
      </c>
      <c r="H572" s="1" t="s">
        <v>24</v>
      </c>
      <c r="I572" s="1">
        <f t="shared" si="19"/>
        <v>0</v>
      </c>
      <c r="J572" s="1">
        <v>1</v>
      </c>
      <c r="K572" s="1">
        <f>COUNTIF(B572,"MINDDS")</f>
        <v>0</v>
      </c>
    </row>
    <row r="573" spans="1:71" s="1" customFormat="1" x14ac:dyDescent="0.2">
      <c r="A573" s="1" t="s">
        <v>1871</v>
      </c>
      <c r="C573" s="1">
        <v>80</v>
      </c>
      <c r="D573" s="1" t="s">
        <v>10</v>
      </c>
      <c r="E573" s="1" t="s">
        <v>8</v>
      </c>
      <c r="F573" s="1" t="s">
        <v>11</v>
      </c>
      <c r="G573" s="1" t="s">
        <v>3</v>
      </c>
      <c r="H573" s="1" t="s">
        <v>24</v>
      </c>
      <c r="I573" s="1">
        <f t="shared" si="19"/>
        <v>0</v>
      </c>
      <c r="J573" s="1">
        <v>1</v>
      </c>
      <c r="K573" s="1">
        <f>COUNTIF(B573,"MINDDS")</f>
        <v>0</v>
      </c>
    </row>
    <row r="574" spans="1:71" s="1" customFormat="1" x14ac:dyDescent="0.2">
      <c r="A574" s="1" t="s">
        <v>1888</v>
      </c>
      <c r="C574" s="1">
        <v>72</v>
      </c>
      <c r="D574" s="1" t="s">
        <v>10</v>
      </c>
      <c r="E574" s="1" t="s">
        <v>8</v>
      </c>
      <c r="F574" s="1" t="s">
        <v>1262</v>
      </c>
      <c r="G574" s="1" t="s">
        <v>3</v>
      </c>
      <c r="H574" s="1" t="s">
        <v>24</v>
      </c>
      <c r="I574" s="1">
        <f t="shared" si="19"/>
        <v>0</v>
      </c>
      <c r="J574" s="1">
        <v>1</v>
      </c>
      <c r="K574" s="1">
        <f>COUNTIF(B574,"MINDDS")</f>
        <v>0</v>
      </c>
    </row>
    <row r="575" spans="1:71" s="1" customFormat="1" x14ac:dyDescent="0.2">
      <c r="A575" s="1" t="s">
        <v>1890</v>
      </c>
      <c r="C575" s="1">
        <v>70</v>
      </c>
      <c r="D575" s="1" t="s">
        <v>10</v>
      </c>
      <c r="E575" s="1" t="s">
        <v>8</v>
      </c>
      <c r="F575" s="1" t="s">
        <v>11</v>
      </c>
      <c r="G575" s="1" t="s">
        <v>3</v>
      </c>
      <c r="H575" s="1" t="s">
        <v>24</v>
      </c>
      <c r="I575" s="1">
        <f t="shared" si="19"/>
        <v>0</v>
      </c>
      <c r="J575" s="1">
        <v>1</v>
      </c>
      <c r="K575" s="1">
        <f>COUNTIF(B575,"MINDDS")</f>
        <v>0</v>
      </c>
      <c r="M575" s="2"/>
    </row>
    <row r="576" spans="1:71" s="1" customFormat="1" x14ac:dyDescent="0.2">
      <c r="A576" s="1" t="s">
        <v>1898</v>
      </c>
      <c r="C576" s="1">
        <v>71</v>
      </c>
      <c r="D576" s="1" t="s">
        <v>10</v>
      </c>
      <c r="E576" s="1" t="s">
        <v>8</v>
      </c>
      <c r="F576" s="1" t="s">
        <v>11</v>
      </c>
      <c r="G576" s="1" t="s">
        <v>3</v>
      </c>
      <c r="H576" s="1" t="s">
        <v>24</v>
      </c>
      <c r="I576" s="1">
        <f t="shared" si="19"/>
        <v>0</v>
      </c>
      <c r="J576" s="1">
        <v>1</v>
      </c>
      <c r="K576" s="1">
        <f>COUNTIF(B576,"MINDDS")</f>
        <v>0</v>
      </c>
    </row>
    <row r="577" spans="1:13" s="1" customFormat="1" x14ac:dyDescent="0.2">
      <c r="A577" s="1" t="s">
        <v>1899</v>
      </c>
      <c r="C577" s="1">
        <v>71</v>
      </c>
      <c r="D577" s="1" t="s">
        <v>5</v>
      </c>
      <c r="E577" s="1" t="s">
        <v>8</v>
      </c>
      <c r="F577" s="1" t="s">
        <v>11</v>
      </c>
      <c r="G577" s="1" t="s">
        <v>3</v>
      </c>
      <c r="H577" s="1" t="s">
        <v>24</v>
      </c>
      <c r="I577" s="1">
        <f t="shared" si="19"/>
        <v>0</v>
      </c>
      <c r="J577" s="1">
        <v>1</v>
      </c>
      <c r="K577" s="1">
        <f>COUNTIF(B577,"MINDDS")</f>
        <v>0</v>
      </c>
    </row>
    <row r="578" spans="1:13" s="1" customFormat="1" x14ac:dyDescent="0.2">
      <c r="A578" s="1" t="s">
        <v>1902</v>
      </c>
      <c r="C578" s="1">
        <v>74</v>
      </c>
      <c r="D578" s="1" t="s">
        <v>10</v>
      </c>
      <c r="E578" s="1" t="s">
        <v>8</v>
      </c>
      <c r="F578" s="1" t="s">
        <v>11</v>
      </c>
      <c r="G578" s="1" t="s">
        <v>3</v>
      </c>
      <c r="H578" s="1" t="s">
        <v>24</v>
      </c>
      <c r="I578" s="1">
        <f t="shared" si="19"/>
        <v>0</v>
      </c>
      <c r="J578" s="1">
        <v>1</v>
      </c>
      <c r="K578" s="1">
        <f>COUNTIF(B578,"MINDDS")</f>
        <v>0</v>
      </c>
    </row>
    <row r="579" spans="1:13" s="1" customFormat="1" x14ac:dyDescent="0.2">
      <c r="A579" s="1" t="s">
        <v>1909</v>
      </c>
      <c r="C579" s="1">
        <v>64</v>
      </c>
      <c r="D579" s="1" t="s">
        <v>5</v>
      </c>
      <c r="E579" s="1" t="s">
        <v>8</v>
      </c>
      <c r="F579" s="1" t="s">
        <v>11</v>
      </c>
      <c r="G579" s="1" t="s">
        <v>3</v>
      </c>
      <c r="H579" s="1" t="s">
        <v>24</v>
      </c>
      <c r="I579" s="1">
        <f t="shared" si="19"/>
        <v>0</v>
      </c>
      <c r="J579" s="1">
        <v>1</v>
      </c>
      <c r="K579" s="1">
        <f>COUNTIF(B579,"MINDDS")</f>
        <v>0</v>
      </c>
    </row>
    <row r="580" spans="1:13" s="1" customFormat="1" x14ac:dyDescent="0.2">
      <c r="A580" s="1" t="s">
        <v>1917</v>
      </c>
      <c r="C580" s="1">
        <v>71</v>
      </c>
      <c r="D580" s="1" t="s">
        <v>5</v>
      </c>
      <c r="E580" s="1" t="s">
        <v>8</v>
      </c>
      <c r="F580" s="1" t="s">
        <v>11</v>
      </c>
      <c r="G580" s="1" t="s">
        <v>3</v>
      </c>
      <c r="H580" s="1" t="s">
        <v>24</v>
      </c>
      <c r="I580" s="1">
        <f t="shared" si="19"/>
        <v>0</v>
      </c>
      <c r="J580" s="1">
        <v>1</v>
      </c>
      <c r="K580" s="1">
        <f>COUNTIF(B580,"MINDDS")</f>
        <v>0</v>
      </c>
    </row>
    <row r="581" spans="1:13" s="1" customFormat="1" x14ac:dyDescent="0.2">
      <c r="A581" s="1" t="s">
        <v>1930</v>
      </c>
      <c r="C581" s="1">
        <v>69</v>
      </c>
      <c r="D581" s="1" t="s">
        <v>5</v>
      </c>
      <c r="E581" s="1" t="s">
        <v>8</v>
      </c>
      <c r="F581" s="1" t="s">
        <v>11</v>
      </c>
      <c r="G581" s="1" t="s">
        <v>3</v>
      </c>
      <c r="H581" s="1" t="s">
        <v>24</v>
      </c>
      <c r="I581" s="1">
        <f t="shared" si="19"/>
        <v>0</v>
      </c>
      <c r="J581" s="1">
        <v>1</v>
      </c>
      <c r="K581" s="1">
        <f>COUNTIF(B581,"MINDDS")</f>
        <v>0</v>
      </c>
    </row>
    <row r="582" spans="1:13" s="1" customFormat="1" x14ac:dyDescent="0.2">
      <c r="A582" s="1" t="s">
        <v>1931</v>
      </c>
      <c r="C582" s="1">
        <v>69</v>
      </c>
      <c r="D582" s="1" t="s">
        <v>10</v>
      </c>
      <c r="E582" s="1" t="s">
        <v>8</v>
      </c>
      <c r="F582" s="1" t="s">
        <v>11</v>
      </c>
      <c r="G582" s="1" t="s">
        <v>3</v>
      </c>
      <c r="H582" s="1" t="s">
        <v>24</v>
      </c>
      <c r="I582" s="1">
        <f t="shared" si="19"/>
        <v>0</v>
      </c>
      <c r="J582" s="1">
        <v>1</v>
      </c>
      <c r="K582" s="1">
        <f>COUNTIF(B582,"MINDDS")</f>
        <v>0</v>
      </c>
    </row>
    <row r="583" spans="1:13" s="1" customFormat="1" x14ac:dyDescent="0.2">
      <c r="A583" s="1" t="s">
        <v>1932</v>
      </c>
      <c r="C583" s="1">
        <v>70</v>
      </c>
      <c r="D583" s="1" t="s">
        <v>10</v>
      </c>
      <c r="E583" s="1" t="s">
        <v>8</v>
      </c>
      <c r="F583" s="1" t="s">
        <v>11</v>
      </c>
      <c r="G583" s="1" t="s">
        <v>3</v>
      </c>
      <c r="H583" s="1" t="s">
        <v>24</v>
      </c>
      <c r="I583" s="1">
        <f t="shared" si="19"/>
        <v>0</v>
      </c>
      <c r="J583" s="1">
        <v>1</v>
      </c>
      <c r="K583" s="1">
        <f>COUNTIF(B583,"MINDDS")</f>
        <v>0</v>
      </c>
    </row>
    <row r="584" spans="1:13" s="1" customFormat="1" x14ac:dyDescent="0.2">
      <c r="A584" s="1" t="s">
        <v>1935</v>
      </c>
      <c r="C584" s="1">
        <v>74</v>
      </c>
      <c r="D584" s="1" t="s">
        <v>5</v>
      </c>
      <c r="E584" s="1" t="s">
        <v>8</v>
      </c>
      <c r="F584" s="1" t="s">
        <v>11</v>
      </c>
      <c r="G584" s="1" t="s">
        <v>3</v>
      </c>
      <c r="H584" s="1" t="s">
        <v>24</v>
      </c>
      <c r="I584" s="1">
        <f t="shared" si="19"/>
        <v>0</v>
      </c>
      <c r="J584" s="1">
        <v>1</v>
      </c>
      <c r="K584" s="1">
        <f>COUNTIF(B584,"MINDDS")</f>
        <v>0</v>
      </c>
    </row>
    <row r="585" spans="1:13" s="1" customFormat="1" x14ac:dyDescent="0.2">
      <c r="A585" s="1" t="s">
        <v>1940</v>
      </c>
      <c r="C585" s="1">
        <v>68</v>
      </c>
      <c r="D585" s="1" t="s">
        <v>10</v>
      </c>
      <c r="E585" s="1" t="s">
        <v>620</v>
      </c>
      <c r="F585" s="1" t="s">
        <v>11</v>
      </c>
      <c r="G585" s="1" t="s">
        <v>3</v>
      </c>
      <c r="H585" s="1" t="s">
        <v>24</v>
      </c>
      <c r="I585" s="1">
        <f t="shared" si="19"/>
        <v>0</v>
      </c>
      <c r="J585" s="1">
        <v>1</v>
      </c>
      <c r="K585" s="1">
        <f>COUNTIF(B585,"MINDDS")</f>
        <v>0</v>
      </c>
    </row>
    <row r="586" spans="1:13" s="1" customFormat="1" x14ac:dyDescent="0.2">
      <c r="A586" s="1" t="s">
        <v>1968</v>
      </c>
      <c r="C586" s="1">
        <v>82</v>
      </c>
      <c r="D586" s="1" t="s">
        <v>10</v>
      </c>
      <c r="E586" s="1" t="s">
        <v>8</v>
      </c>
      <c r="F586" s="1" t="s">
        <v>11</v>
      </c>
      <c r="G586" s="1" t="s">
        <v>3</v>
      </c>
      <c r="H586" s="1" t="s">
        <v>24</v>
      </c>
      <c r="I586" s="1">
        <f t="shared" si="19"/>
        <v>0</v>
      </c>
      <c r="J586" s="1">
        <v>1</v>
      </c>
      <c r="K586" s="1">
        <f>COUNTIF(B586,"MINDDS")</f>
        <v>0</v>
      </c>
    </row>
    <row r="587" spans="1:13" s="1" customFormat="1" x14ac:dyDescent="0.2">
      <c r="A587" s="1" t="s">
        <v>1985</v>
      </c>
      <c r="C587" s="1">
        <v>75</v>
      </c>
      <c r="D587" s="1" t="s">
        <v>5</v>
      </c>
      <c r="E587" s="1" t="s">
        <v>8</v>
      </c>
      <c r="F587" s="1" t="s">
        <v>11</v>
      </c>
      <c r="G587" s="1" t="s">
        <v>3</v>
      </c>
      <c r="H587" s="1" t="s">
        <v>1986</v>
      </c>
      <c r="I587" s="1">
        <f t="shared" si="19"/>
        <v>0</v>
      </c>
      <c r="J587" s="1">
        <v>1</v>
      </c>
      <c r="K587" s="1">
        <f>COUNTIF(B587,"MINDDS")</f>
        <v>0</v>
      </c>
    </row>
    <row r="588" spans="1:13" s="1" customFormat="1" x14ac:dyDescent="0.2">
      <c r="A588" s="1" t="s">
        <v>2004</v>
      </c>
      <c r="C588" s="1">
        <v>67</v>
      </c>
      <c r="D588" s="1" t="s">
        <v>10</v>
      </c>
      <c r="E588" s="1" t="s">
        <v>8</v>
      </c>
      <c r="F588" s="1" t="s">
        <v>11</v>
      </c>
      <c r="G588" s="1" t="s">
        <v>3</v>
      </c>
      <c r="H588" s="1" t="s">
        <v>1986</v>
      </c>
      <c r="I588" s="1">
        <f t="shared" si="19"/>
        <v>0</v>
      </c>
      <c r="J588" s="1">
        <v>1</v>
      </c>
      <c r="K588" s="1">
        <f>COUNTIF(B588,"MINDDS")</f>
        <v>0</v>
      </c>
    </row>
    <row r="589" spans="1:13" s="1" customFormat="1" x14ac:dyDescent="0.2">
      <c r="A589" s="1" t="s">
        <v>2021</v>
      </c>
      <c r="C589" s="1">
        <v>68</v>
      </c>
      <c r="D589" s="1" t="s">
        <v>5</v>
      </c>
      <c r="E589" s="1" t="s">
        <v>8</v>
      </c>
      <c r="F589" s="1" t="s">
        <v>11</v>
      </c>
      <c r="G589" s="1" t="s">
        <v>3</v>
      </c>
      <c r="H589" s="1" t="s">
        <v>24</v>
      </c>
      <c r="I589" s="1">
        <f t="shared" ref="I589:I620" si="20">COUNTIF(H589,"Ineligible.")+COUNTIF(H589,"Patient approached by conflicting study.")</f>
        <v>0</v>
      </c>
      <c r="J589" s="1">
        <v>1</v>
      </c>
      <c r="K589" s="1">
        <f>COUNTIF(B589,"MINDDS")</f>
        <v>0</v>
      </c>
      <c r="M589" s="2"/>
    </row>
    <row r="590" spans="1:13" s="1" customFormat="1" x14ac:dyDescent="0.2">
      <c r="A590" s="1" t="s">
        <v>2024</v>
      </c>
      <c r="C590" s="1">
        <v>82</v>
      </c>
      <c r="D590" s="1" t="s">
        <v>5</v>
      </c>
      <c r="E590" s="1" t="s">
        <v>8</v>
      </c>
      <c r="F590" s="1" t="s">
        <v>11</v>
      </c>
      <c r="G590" s="1" t="s">
        <v>3</v>
      </c>
      <c r="H590" s="1" t="s">
        <v>24</v>
      </c>
      <c r="I590" s="1">
        <f t="shared" si="20"/>
        <v>0</v>
      </c>
      <c r="J590" s="1">
        <v>1</v>
      </c>
      <c r="K590" s="1">
        <f>COUNTIF(B590,"MINDDS")</f>
        <v>0</v>
      </c>
      <c r="L590" s="2"/>
    </row>
    <row r="591" spans="1:13" s="1" customFormat="1" x14ac:dyDescent="0.2">
      <c r="A591" s="1" t="s">
        <v>2032</v>
      </c>
      <c r="C591" s="1">
        <v>66</v>
      </c>
      <c r="D591" s="1" t="s">
        <v>10</v>
      </c>
      <c r="E591" s="1" t="s">
        <v>8</v>
      </c>
      <c r="F591" s="1" t="s">
        <v>11</v>
      </c>
      <c r="G591" s="1" t="s">
        <v>3</v>
      </c>
      <c r="H591" s="1" t="s">
        <v>24</v>
      </c>
      <c r="I591" s="1">
        <f t="shared" si="20"/>
        <v>0</v>
      </c>
      <c r="J591" s="1">
        <v>1</v>
      </c>
      <c r="K591" s="1">
        <f>COUNTIF(B591,"MINDDS")</f>
        <v>0</v>
      </c>
    </row>
    <row r="592" spans="1:13" s="1" customFormat="1" x14ac:dyDescent="0.2">
      <c r="A592" s="1" t="s">
        <v>2038</v>
      </c>
      <c r="C592" s="1">
        <v>72</v>
      </c>
      <c r="D592" s="1" t="s">
        <v>5</v>
      </c>
      <c r="E592" s="1" t="s">
        <v>8</v>
      </c>
      <c r="F592" s="1" t="s">
        <v>11</v>
      </c>
      <c r="G592" s="1" t="s">
        <v>3</v>
      </c>
      <c r="H592" s="1" t="s">
        <v>24</v>
      </c>
      <c r="I592" s="1">
        <f t="shared" si="20"/>
        <v>0</v>
      </c>
      <c r="J592" s="1">
        <v>1</v>
      </c>
      <c r="K592" s="1">
        <f>COUNTIF(B592,"MINDDS")</f>
        <v>0</v>
      </c>
    </row>
    <row r="593" spans="1:12" s="1" customFormat="1" x14ac:dyDescent="0.2">
      <c r="A593" s="1" t="s">
        <v>2042</v>
      </c>
      <c r="C593" s="1">
        <v>73</v>
      </c>
      <c r="D593" s="1" t="s">
        <v>10</v>
      </c>
      <c r="E593" s="1" t="s">
        <v>8</v>
      </c>
      <c r="F593" s="1" t="s">
        <v>26</v>
      </c>
      <c r="G593" s="1" t="s">
        <v>3</v>
      </c>
      <c r="H593" s="1" t="s">
        <v>24</v>
      </c>
      <c r="I593" s="1">
        <f t="shared" si="20"/>
        <v>0</v>
      </c>
      <c r="J593" s="1">
        <v>1</v>
      </c>
      <c r="K593" s="1">
        <f>COUNTIF(B593,"MINDDS")</f>
        <v>0</v>
      </c>
    </row>
    <row r="594" spans="1:12" s="1" customFormat="1" x14ac:dyDescent="0.2">
      <c r="A594" s="1" t="s">
        <v>2051</v>
      </c>
      <c r="C594" s="1">
        <v>70</v>
      </c>
      <c r="D594" s="1" t="s">
        <v>10</v>
      </c>
      <c r="E594" s="1" t="s">
        <v>8</v>
      </c>
      <c r="F594" s="1" t="s">
        <v>11</v>
      </c>
      <c r="G594" s="1" t="s">
        <v>3</v>
      </c>
      <c r="H594" s="1" t="s">
        <v>24</v>
      </c>
      <c r="I594" s="1">
        <f t="shared" si="20"/>
        <v>0</v>
      </c>
      <c r="J594" s="1">
        <v>1</v>
      </c>
      <c r="K594" s="1">
        <f>COUNTIF(B594,"MINDDS")</f>
        <v>0</v>
      </c>
      <c r="L594" s="2"/>
    </row>
    <row r="595" spans="1:12" s="1" customFormat="1" x14ac:dyDescent="0.2">
      <c r="A595" s="1" t="s">
        <v>2052</v>
      </c>
      <c r="C595" s="1">
        <v>72</v>
      </c>
      <c r="D595" s="1" t="s">
        <v>10</v>
      </c>
      <c r="E595" s="1" t="s">
        <v>8</v>
      </c>
      <c r="F595" s="1" t="s">
        <v>11</v>
      </c>
      <c r="G595" s="1" t="s">
        <v>3</v>
      </c>
      <c r="H595" s="1" t="s">
        <v>24</v>
      </c>
      <c r="I595" s="1">
        <f t="shared" si="20"/>
        <v>0</v>
      </c>
      <c r="J595" s="1">
        <v>1</v>
      </c>
      <c r="K595" s="1">
        <f>COUNTIF(B595,"MINDDS")</f>
        <v>0</v>
      </c>
      <c r="L595" s="2"/>
    </row>
    <row r="596" spans="1:12" s="1" customFormat="1" x14ac:dyDescent="0.2">
      <c r="A596" s="1" t="s">
        <v>2059</v>
      </c>
      <c r="C596" s="1">
        <v>78</v>
      </c>
      <c r="D596" s="1" t="s">
        <v>5</v>
      </c>
      <c r="E596" s="1" t="s">
        <v>8</v>
      </c>
      <c r="F596" s="1" t="s">
        <v>11</v>
      </c>
      <c r="G596" s="1" t="s">
        <v>3</v>
      </c>
      <c r="H596" s="1" t="s">
        <v>24</v>
      </c>
      <c r="I596" s="1">
        <f t="shared" si="20"/>
        <v>0</v>
      </c>
      <c r="J596" s="1">
        <v>1</v>
      </c>
      <c r="K596" s="1">
        <f>COUNTIF(B596,"MINDDS")</f>
        <v>0</v>
      </c>
    </row>
    <row r="597" spans="1:12" s="1" customFormat="1" x14ac:dyDescent="0.2">
      <c r="A597" s="1" t="s">
        <v>2074</v>
      </c>
      <c r="C597" s="1">
        <v>65</v>
      </c>
      <c r="D597" s="1" t="s">
        <v>5</v>
      </c>
      <c r="E597" s="1" t="s">
        <v>8</v>
      </c>
      <c r="F597" s="1" t="s">
        <v>11</v>
      </c>
      <c r="G597" s="1" t="s">
        <v>3</v>
      </c>
      <c r="H597" s="1" t="s">
        <v>24</v>
      </c>
      <c r="I597" s="1">
        <f t="shared" si="20"/>
        <v>0</v>
      </c>
      <c r="J597" s="1">
        <v>1</v>
      </c>
      <c r="K597" s="1">
        <f>COUNTIF(B597,"MINDDS")</f>
        <v>0</v>
      </c>
    </row>
    <row r="598" spans="1:12" s="1" customFormat="1" x14ac:dyDescent="0.2">
      <c r="A598" s="1" t="s">
        <v>2081</v>
      </c>
      <c r="C598" s="1">
        <v>83</v>
      </c>
      <c r="D598" s="1" t="s">
        <v>5</v>
      </c>
      <c r="E598" s="1" t="s">
        <v>8</v>
      </c>
      <c r="F598" s="1" t="s">
        <v>11</v>
      </c>
      <c r="G598" s="1" t="s">
        <v>3</v>
      </c>
      <c r="H598" s="1" t="s">
        <v>24</v>
      </c>
      <c r="I598" s="1">
        <f t="shared" si="20"/>
        <v>0</v>
      </c>
      <c r="J598" s="1">
        <v>1</v>
      </c>
      <c r="K598" s="1">
        <f>COUNTIF(B598,"MINDDS")</f>
        <v>0</v>
      </c>
    </row>
    <row r="599" spans="1:12" s="1" customFormat="1" x14ac:dyDescent="0.2">
      <c r="A599" s="1" t="s">
        <v>2107</v>
      </c>
      <c r="C599" s="1">
        <v>59</v>
      </c>
      <c r="D599" s="1" t="s">
        <v>10</v>
      </c>
      <c r="E599" s="1" t="s">
        <v>8</v>
      </c>
      <c r="F599" s="1" t="s">
        <v>11</v>
      </c>
      <c r="G599" s="1" t="s">
        <v>3</v>
      </c>
      <c r="H599" s="1" t="s">
        <v>24</v>
      </c>
      <c r="I599" s="1">
        <f t="shared" si="20"/>
        <v>0</v>
      </c>
      <c r="J599" s="1">
        <v>1</v>
      </c>
      <c r="K599" s="1">
        <f>COUNTIF(B599,"MINDDS")</f>
        <v>0</v>
      </c>
    </row>
    <row r="600" spans="1:12" s="1" customFormat="1" x14ac:dyDescent="0.2">
      <c r="A600" s="1" t="s">
        <v>2115</v>
      </c>
      <c r="C600" s="1">
        <v>73</v>
      </c>
      <c r="D600" s="1" t="s">
        <v>10</v>
      </c>
      <c r="E600" s="1" t="s">
        <v>8</v>
      </c>
      <c r="F600" s="1" t="s">
        <v>11</v>
      </c>
      <c r="G600" s="1" t="s">
        <v>3</v>
      </c>
      <c r="H600" s="1" t="s">
        <v>24</v>
      </c>
      <c r="I600" s="1">
        <f t="shared" si="20"/>
        <v>0</v>
      </c>
      <c r="J600" s="1">
        <v>1</v>
      </c>
      <c r="K600" s="1">
        <f>COUNTIF(B600,"MINDDS")</f>
        <v>0</v>
      </c>
    </row>
    <row r="601" spans="1:12" s="1" customFormat="1" x14ac:dyDescent="0.2">
      <c r="A601" s="1" t="s">
        <v>2116</v>
      </c>
      <c r="C601" s="1">
        <v>84</v>
      </c>
      <c r="D601" s="1" t="s">
        <v>10</v>
      </c>
      <c r="E601" s="1" t="s">
        <v>8</v>
      </c>
      <c r="F601" s="1" t="s">
        <v>11</v>
      </c>
      <c r="G601" s="1" t="s">
        <v>3</v>
      </c>
      <c r="H601" s="1" t="s">
        <v>24</v>
      </c>
      <c r="I601" s="1">
        <f t="shared" si="20"/>
        <v>0</v>
      </c>
      <c r="J601" s="1">
        <v>1</v>
      </c>
      <c r="K601" s="1">
        <f>COUNTIF(B601,"MINDDS")</f>
        <v>0</v>
      </c>
    </row>
    <row r="602" spans="1:12" s="1" customFormat="1" x14ac:dyDescent="0.2">
      <c r="A602" s="1" t="s">
        <v>2143</v>
      </c>
      <c r="C602" s="1">
        <v>62</v>
      </c>
      <c r="D602" s="1" t="s">
        <v>10</v>
      </c>
      <c r="E602" s="1" t="s">
        <v>8</v>
      </c>
      <c r="F602" s="1" t="s">
        <v>44</v>
      </c>
      <c r="G602" s="1" t="s">
        <v>3</v>
      </c>
      <c r="H602" s="1" t="s">
        <v>2144</v>
      </c>
      <c r="I602" s="1">
        <f t="shared" si="20"/>
        <v>0</v>
      </c>
      <c r="J602" s="1">
        <f>COUNTIF(H602,"Patient declined study participation")+COUNTIF(H602,"Patient declined study discussion")</f>
        <v>1</v>
      </c>
      <c r="K602" s="1">
        <f>COUNTIF(B602,"MINDDS")</f>
        <v>0</v>
      </c>
    </row>
    <row r="603" spans="1:12" s="1" customFormat="1" x14ac:dyDescent="0.2">
      <c r="A603" s="1" t="s">
        <v>2146</v>
      </c>
      <c r="C603" s="1">
        <v>63</v>
      </c>
      <c r="D603" s="1" t="s">
        <v>5</v>
      </c>
      <c r="E603" s="1" t="s">
        <v>8</v>
      </c>
      <c r="F603" s="1" t="s">
        <v>11</v>
      </c>
      <c r="G603" s="1" t="s">
        <v>3</v>
      </c>
      <c r="H603" s="1" t="s">
        <v>24</v>
      </c>
      <c r="I603" s="1">
        <f t="shared" si="20"/>
        <v>0</v>
      </c>
      <c r="J603" s="1">
        <v>1</v>
      </c>
      <c r="K603" s="1">
        <f>COUNTIF(B603,"MINDDS")</f>
        <v>0</v>
      </c>
    </row>
    <row r="604" spans="1:12" s="1" customFormat="1" x14ac:dyDescent="0.2">
      <c r="A604" s="1" t="s">
        <v>2147</v>
      </c>
      <c r="C604" s="1">
        <v>70</v>
      </c>
      <c r="D604" s="1" t="s">
        <v>5</v>
      </c>
      <c r="E604" s="1" t="s">
        <v>8</v>
      </c>
      <c r="F604" s="1" t="s">
        <v>11</v>
      </c>
      <c r="G604" s="1" t="s">
        <v>3</v>
      </c>
      <c r="H604" s="1" t="s">
        <v>1986</v>
      </c>
      <c r="I604" s="1">
        <f t="shared" si="20"/>
        <v>0</v>
      </c>
      <c r="J604" s="1">
        <v>1</v>
      </c>
      <c r="K604" s="1">
        <f>COUNTIF(B604,"MINDDS")</f>
        <v>0</v>
      </c>
    </row>
    <row r="605" spans="1:12" s="1" customFormat="1" x14ac:dyDescent="0.2">
      <c r="A605" s="1" t="s">
        <v>2148</v>
      </c>
      <c r="C605" s="1">
        <v>71</v>
      </c>
      <c r="D605" s="1" t="s">
        <v>10</v>
      </c>
      <c r="E605" s="1" t="s">
        <v>8</v>
      </c>
      <c r="F605" s="1" t="s">
        <v>11</v>
      </c>
      <c r="G605" s="1" t="s">
        <v>3</v>
      </c>
      <c r="H605" s="1" t="s">
        <v>1986</v>
      </c>
      <c r="I605" s="1">
        <f t="shared" si="20"/>
        <v>0</v>
      </c>
      <c r="J605" s="1">
        <v>1</v>
      </c>
      <c r="K605" s="1">
        <f>COUNTIF(B605,"MINDDS")</f>
        <v>0</v>
      </c>
      <c r="L605" s="2"/>
    </row>
    <row r="606" spans="1:12" s="1" customFormat="1" x14ac:dyDescent="0.2">
      <c r="A606" s="1" t="s">
        <v>2158</v>
      </c>
      <c r="C606" s="1">
        <v>74</v>
      </c>
      <c r="D606" s="1" t="s">
        <v>5</v>
      </c>
      <c r="E606" s="1" t="s">
        <v>8</v>
      </c>
      <c r="F606" s="1" t="s">
        <v>11</v>
      </c>
      <c r="G606" s="1" t="s">
        <v>3</v>
      </c>
      <c r="H606" s="1" t="s">
        <v>1986</v>
      </c>
      <c r="I606" s="1">
        <f t="shared" si="20"/>
        <v>0</v>
      </c>
      <c r="J606" s="1">
        <v>1</v>
      </c>
      <c r="K606" s="1">
        <f>COUNTIF(B606,"MINDDS")</f>
        <v>0</v>
      </c>
    </row>
    <row r="607" spans="1:12" s="1" customFormat="1" x14ac:dyDescent="0.2">
      <c r="A607" s="1" t="s">
        <v>2160</v>
      </c>
      <c r="C607" s="1">
        <v>72</v>
      </c>
      <c r="D607" s="1" t="s">
        <v>10</v>
      </c>
      <c r="E607" s="1" t="s">
        <v>8</v>
      </c>
      <c r="F607" s="1" t="s">
        <v>11</v>
      </c>
      <c r="G607" s="1" t="s">
        <v>3</v>
      </c>
      <c r="H607" s="1" t="s">
        <v>1986</v>
      </c>
      <c r="I607" s="1">
        <f t="shared" si="20"/>
        <v>0</v>
      </c>
      <c r="J607" s="1">
        <v>1</v>
      </c>
      <c r="K607" s="1">
        <f>COUNTIF(B607,"MINDDS")</f>
        <v>0</v>
      </c>
    </row>
    <row r="608" spans="1:12" s="1" customFormat="1" x14ac:dyDescent="0.2">
      <c r="A608" s="1" t="s">
        <v>2172</v>
      </c>
      <c r="C608" s="1">
        <v>69</v>
      </c>
      <c r="D608" s="1" t="s">
        <v>10</v>
      </c>
      <c r="E608" s="1" t="s">
        <v>8</v>
      </c>
      <c r="F608" s="1" t="s">
        <v>11</v>
      </c>
      <c r="G608" s="1" t="s">
        <v>3</v>
      </c>
      <c r="H608" s="1" t="s">
        <v>1986</v>
      </c>
      <c r="I608" s="1">
        <f t="shared" si="20"/>
        <v>0</v>
      </c>
      <c r="J608" s="1">
        <v>1</v>
      </c>
      <c r="K608" s="1">
        <f>COUNTIF(B608,"MINDDS")</f>
        <v>0</v>
      </c>
    </row>
    <row r="609" spans="1:13" s="1" customFormat="1" x14ac:dyDescent="0.2">
      <c r="A609" s="1" t="s">
        <v>2194</v>
      </c>
      <c r="C609" s="1">
        <v>72</v>
      </c>
      <c r="D609" s="1" t="s">
        <v>10</v>
      </c>
      <c r="E609" s="1" t="s">
        <v>8</v>
      </c>
      <c r="F609" s="1" t="s">
        <v>11</v>
      </c>
      <c r="G609" s="1" t="s">
        <v>3</v>
      </c>
      <c r="H609" s="1" t="s">
        <v>1986</v>
      </c>
      <c r="I609" s="1">
        <f t="shared" si="20"/>
        <v>0</v>
      </c>
      <c r="J609" s="1">
        <v>1</v>
      </c>
      <c r="K609" s="1">
        <f>COUNTIF(B609,"MINDDS")</f>
        <v>0</v>
      </c>
    </row>
    <row r="610" spans="1:13" s="1" customFormat="1" x14ac:dyDescent="0.2">
      <c r="A610" s="1" t="s">
        <v>2199</v>
      </c>
      <c r="C610" s="1">
        <v>60</v>
      </c>
      <c r="D610" s="1" t="s">
        <v>10</v>
      </c>
      <c r="E610" s="1" t="s">
        <v>8</v>
      </c>
      <c r="F610" s="1" t="s">
        <v>11</v>
      </c>
      <c r="G610" s="1" t="s">
        <v>3</v>
      </c>
      <c r="H610" s="1" t="s">
        <v>1986</v>
      </c>
      <c r="I610" s="1">
        <f t="shared" si="20"/>
        <v>0</v>
      </c>
      <c r="J610" s="1">
        <v>1</v>
      </c>
      <c r="K610" s="1">
        <f>COUNTIF(B610,"MINDDS")</f>
        <v>0</v>
      </c>
      <c r="M610" s="2"/>
    </row>
    <row r="611" spans="1:13" s="1" customFormat="1" x14ac:dyDescent="0.2">
      <c r="A611" s="1" t="s">
        <v>2202</v>
      </c>
      <c r="C611" s="1">
        <v>65</v>
      </c>
      <c r="D611" s="1" t="s">
        <v>10</v>
      </c>
      <c r="E611" s="1" t="s">
        <v>620</v>
      </c>
      <c r="F611" s="1" t="s">
        <v>1226</v>
      </c>
      <c r="G611" s="1" t="s">
        <v>3</v>
      </c>
      <c r="H611" s="1" t="s">
        <v>1986</v>
      </c>
      <c r="I611" s="1">
        <f t="shared" si="20"/>
        <v>0</v>
      </c>
      <c r="J611" s="1">
        <v>1</v>
      </c>
      <c r="K611" s="1">
        <f>COUNTIF(B611,"MINDDS")</f>
        <v>0</v>
      </c>
      <c r="L611" s="2"/>
    </row>
    <row r="612" spans="1:13" s="1" customFormat="1" x14ac:dyDescent="0.2">
      <c r="A612" s="1" t="s">
        <v>2206</v>
      </c>
      <c r="C612" s="1">
        <v>79</v>
      </c>
      <c r="D612" s="1" t="s">
        <v>5</v>
      </c>
      <c r="E612" s="1" t="s">
        <v>8</v>
      </c>
      <c r="F612" s="1" t="s">
        <v>11</v>
      </c>
      <c r="G612" s="1" t="s">
        <v>3</v>
      </c>
      <c r="H612" s="1" t="s">
        <v>1986</v>
      </c>
      <c r="I612" s="1">
        <f t="shared" si="20"/>
        <v>0</v>
      </c>
      <c r="J612" s="1">
        <v>1</v>
      </c>
      <c r="K612" s="1">
        <f>COUNTIF(B612,"MINDDS")</f>
        <v>0</v>
      </c>
      <c r="M612" s="2"/>
    </row>
    <row r="613" spans="1:13" s="1" customFormat="1" x14ac:dyDescent="0.2">
      <c r="A613" s="1" t="s">
        <v>2229</v>
      </c>
      <c r="D613" s="1" t="s">
        <v>10</v>
      </c>
      <c r="E613" s="1" t="s">
        <v>8</v>
      </c>
      <c r="F613" s="1" t="s">
        <v>11</v>
      </c>
      <c r="G613" s="1" t="s">
        <v>3</v>
      </c>
      <c r="H613" s="1" t="s">
        <v>1986</v>
      </c>
      <c r="I613" s="1">
        <f t="shared" si="20"/>
        <v>0</v>
      </c>
      <c r="J613" s="1">
        <v>1</v>
      </c>
      <c r="K613" s="1">
        <f>COUNTIF(B613,"MINDDS")</f>
        <v>0</v>
      </c>
    </row>
    <row r="614" spans="1:13" s="1" customFormat="1" x14ac:dyDescent="0.2">
      <c r="A614" s="1" t="s">
        <v>2231</v>
      </c>
      <c r="C614" s="1">
        <v>65</v>
      </c>
      <c r="D614" s="1" t="s">
        <v>10</v>
      </c>
      <c r="E614" s="1" t="s">
        <v>620</v>
      </c>
      <c r="F614" s="1" t="s">
        <v>11</v>
      </c>
      <c r="G614" s="1" t="s">
        <v>3</v>
      </c>
      <c r="H614" s="1" t="s">
        <v>24</v>
      </c>
      <c r="I614" s="1">
        <f t="shared" si="20"/>
        <v>0</v>
      </c>
      <c r="J614" s="1">
        <v>1</v>
      </c>
      <c r="K614" s="1">
        <f>COUNTIF(B614,"MINDDS")</f>
        <v>0</v>
      </c>
      <c r="L614" s="2"/>
    </row>
    <row r="615" spans="1:13" s="1" customFormat="1" x14ac:dyDescent="0.2">
      <c r="A615" s="1" t="s">
        <v>2240</v>
      </c>
      <c r="C615" s="1">
        <v>62</v>
      </c>
      <c r="D615" s="1" t="s">
        <v>5</v>
      </c>
      <c r="E615" s="1" t="s">
        <v>8</v>
      </c>
      <c r="F615" s="1" t="s">
        <v>11</v>
      </c>
      <c r="G615" s="1" t="s">
        <v>3</v>
      </c>
      <c r="H615" s="1" t="s">
        <v>1986</v>
      </c>
      <c r="I615" s="1">
        <f t="shared" si="20"/>
        <v>0</v>
      </c>
      <c r="J615" s="1">
        <v>1</v>
      </c>
      <c r="K615" s="1">
        <f>COUNTIF(B615,"MINDDS")</f>
        <v>0</v>
      </c>
    </row>
    <row r="616" spans="1:13" s="1" customFormat="1" x14ac:dyDescent="0.2">
      <c r="A616" s="1" t="s">
        <v>2249</v>
      </c>
      <c r="C616" s="1">
        <v>82</v>
      </c>
      <c r="D616" s="1" t="s">
        <v>5</v>
      </c>
      <c r="E616" s="1" t="s">
        <v>8</v>
      </c>
      <c r="F616" s="1" t="s">
        <v>11</v>
      </c>
      <c r="G616" s="1" t="s">
        <v>3</v>
      </c>
      <c r="H616" s="1" t="s">
        <v>1986</v>
      </c>
      <c r="I616" s="1">
        <f t="shared" si="20"/>
        <v>0</v>
      </c>
      <c r="J616" s="1">
        <v>1</v>
      </c>
      <c r="K616" s="1">
        <f>COUNTIF(B616,"MINDDS")</f>
        <v>0</v>
      </c>
    </row>
    <row r="617" spans="1:13" s="1" customFormat="1" x14ac:dyDescent="0.2">
      <c r="A617" s="1" t="s">
        <v>2257</v>
      </c>
      <c r="C617" s="1">
        <v>71</v>
      </c>
      <c r="D617" s="1" t="s">
        <v>10</v>
      </c>
      <c r="E617" s="1" t="s">
        <v>8</v>
      </c>
      <c r="F617" s="1" t="s">
        <v>11</v>
      </c>
      <c r="G617" s="1" t="s">
        <v>3</v>
      </c>
      <c r="H617" s="1" t="s">
        <v>1986</v>
      </c>
      <c r="I617" s="1">
        <f t="shared" si="20"/>
        <v>0</v>
      </c>
      <c r="J617" s="1">
        <v>1</v>
      </c>
      <c r="K617" s="1">
        <f>COUNTIF(B617,"MINDDS")</f>
        <v>0</v>
      </c>
    </row>
    <row r="618" spans="1:13" s="1" customFormat="1" x14ac:dyDescent="0.2">
      <c r="A618" s="1" t="s">
        <v>2279</v>
      </c>
      <c r="C618" s="1">
        <v>90</v>
      </c>
      <c r="D618" s="1" t="s">
        <v>10</v>
      </c>
      <c r="E618" s="1" t="s">
        <v>8</v>
      </c>
      <c r="F618" s="1" t="s">
        <v>11</v>
      </c>
      <c r="G618" s="1" t="s">
        <v>3</v>
      </c>
      <c r="H618" s="1" t="s">
        <v>1986</v>
      </c>
      <c r="I618" s="1">
        <f t="shared" si="20"/>
        <v>0</v>
      </c>
      <c r="J618" s="1">
        <v>1</v>
      </c>
      <c r="K618" s="1">
        <f>COUNTIF(B618,"MINDDS")</f>
        <v>0</v>
      </c>
    </row>
    <row r="619" spans="1:13" s="1" customFormat="1" x14ac:dyDescent="0.2">
      <c r="A619" s="1" t="s">
        <v>2285</v>
      </c>
      <c r="C619" s="1">
        <v>64</v>
      </c>
      <c r="D619" s="1" t="s">
        <v>5</v>
      </c>
      <c r="E619" s="1" t="s">
        <v>3</v>
      </c>
      <c r="F619" s="1" t="s">
        <v>44</v>
      </c>
      <c r="G619" s="1" t="s">
        <v>3</v>
      </c>
      <c r="H619" s="1" t="s">
        <v>1986</v>
      </c>
      <c r="I619" s="1">
        <f t="shared" si="20"/>
        <v>0</v>
      </c>
      <c r="J619" s="1">
        <v>1</v>
      </c>
      <c r="K619" s="1">
        <f>COUNTIF(B619,"MINDDS")</f>
        <v>0</v>
      </c>
    </row>
    <row r="620" spans="1:13" s="1" customFormat="1" x14ac:dyDescent="0.2">
      <c r="A620" s="1" t="s">
        <v>2301</v>
      </c>
      <c r="C620" s="1">
        <v>81</v>
      </c>
      <c r="D620" s="1" t="s">
        <v>5</v>
      </c>
      <c r="E620" s="1" t="s">
        <v>8</v>
      </c>
      <c r="F620" s="1" t="s">
        <v>1262</v>
      </c>
      <c r="G620" s="1" t="s">
        <v>3</v>
      </c>
      <c r="H620" s="1" t="s">
        <v>1986</v>
      </c>
      <c r="I620" s="1">
        <f t="shared" si="20"/>
        <v>0</v>
      </c>
      <c r="J620" s="1">
        <v>1</v>
      </c>
      <c r="K620" s="1">
        <f>COUNTIF(B620,"MINDDS")</f>
        <v>0</v>
      </c>
    </row>
    <row r="621" spans="1:13" s="1" customFormat="1" x14ac:dyDescent="0.2">
      <c r="A621" s="1" t="s">
        <v>2302</v>
      </c>
      <c r="C621" s="1">
        <v>66</v>
      </c>
      <c r="D621" s="1" t="s">
        <v>10</v>
      </c>
      <c r="E621" s="1" t="s">
        <v>8</v>
      </c>
      <c r="F621" s="1" t="s">
        <v>11</v>
      </c>
      <c r="G621" s="1" t="s">
        <v>3</v>
      </c>
      <c r="H621" s="1" t="s">
        <v>1986</v>
      </c>
      <c r="I621" s="1">
        <f t="shared" ref="I621:I623" si="21">COUNTIF(H621,"Ineligible.")+COUNTIF(H621,"Patient approached by conflicting study.")</f>
        <v>0</v>
      </c>
      <c r="J621" s="1">
        <v>1</v>
      </c>
      <c r="K621" s="1">
        <f>COUNTIF(B621,"MINDDS")</f>
        <v>0</v>
      </c>
    </row>
    <row r="622" spans="1:13" s="1" customFormat="1" x14ac:dyDescent="0.2">
      <c r="A622" s="1" t="s">
        <v>2307</v>
      </c>
      <c r="C622" s="1">
        <v>78</v>
      </c>
      <c r="D622" s="1" t="s">
        <v>5</v>
      </c>
      <c r="E622" s="1" t="s">
        <v>8</v>
      </c>
      <c r="F622" s="1" t="s">
        <v>11</v>
      </c>
      <c r="G622" s="1" t="s">
        <v>3</v>
      </c>
      <c r="H622" s="1" t="s">
        <v>1986</v>
      </c>
      <c r="I622" s="1">
        <f t="shared" si="21"/>
        <v>0</v>
      </c>
      <c r="J622" s="1">
        <v>1</v>
      </c>
      <c r="K622" s="1">
        <f>COUNTIF(B622,"MINDDS")</f>
        <v>0</v>
      </c>
      <c r="M622" s="2"/>
    </row>
    <row r="623" spans="1:13" s="1" customFormat="1" x14ac:dyDescent="0.2">
      <c r="A623" s="1" t="s">
        <v>2315</v>
      </c>
      <c r="C623" s="1">
        <v>62</v>
      </c>
      <c r="D623" s="1" t="s">
        <v>5</v>
      </c>
      <c r="E623" s="1" t="s">
        <v>8</v>
      </c>
      <c r="F623" s="1" t="s">
        <v>11</v>
      </c>
      <c r="G623" s="1" t="s">
        <v>3</v>
      </c>
      <c r="H623" s="1" t="s">
        <v>1986</v>
      </c>
      <c r="I623" s="1">
        <f t="shared" si="21"/>
        <v>0</v>
      </c>
      <c r="J623" s="1">
        <v>1</v>
      </c>
      <c r="K623" s="1">
        <f>COUNTIF(B623,"MINDDS")</f>
        <v>0</v>
      </c>
    </row>
    <row r="624" spans="1:13" s="1" customFormat="1" x14ac:dyDescent="0.2">
      <c r="A624" s="1" t="s">
        <v>2322</v>
      </c>
      <c r="C624" s="1">
        <v>73</v>
      </c>
      <c r="D624" s="1" t="s">
        <v>5</v>
      </c>
      <c r="E624" s="1" t="s">
        <v>620</v>
      </c>
      <c r="F624" s="1" t="s">
        <v>11</v>
      </c>
      <c r="G624" s="1" t="s">
        <v>3</v>
      </c>
      <c r="H624" s="1" t="s">
        <v>1986</v>
      </c>
      <c r="I624" s="1">
        <v>0</v>
      </c>
      <c r="J624" s="1">
        <v>1</v>
      </c>
      <c r="K624" s="1">
        <f>COUNTIF(B624,"MINDDS")</f>
        <v>0</v>
      </c>
    </row>
    <row r="625" spans="1:13" s="1" customFormat="1" x14ac:dyDescent="0.2">
      <c r="A625" s="1" t="s">
        <v>2340</v>
      </c>
      <c r="C625" s="1">
        <v>70</v>
      </c>
      <c r="D625" s="1" t="s">
        <v>10</v>
      </c>
      <c r="E625" s="1" t="s">
        <v>8</v>
      </c>
      <c r="F625" s="1" t="s">
        <v>11</v>
      </c>
      <c r="G625" s="1" t="s">
        <v>3</v>
      </c>
      <c r="H625" s="1" t="s">
        <v>1986</v>
      </c>
      <c r="I625" s="1">
        <f t="shared" ref="I625:I656" si="22">COUNTIF(H625,"Ineligible.")+COUNTIF(H625,"Patient approached by conflicting study.")</f>
        <v>0</v>
      </c>
      <c r="J625" s="1">
        <v>1</v>
      </c>
      <c r="K625" s="1">
        <f>COUNTIF(B625,"MINDDS")</f>
        <v>0</v>
      </c>
    </row>
    <row r="626" spans="1:13" s="1" customFormat="1" x14ac:dyDescent="0.2">
      <c r="A626" s="1" t="s">
        <v>2350</v>
      </c>
      <c r="C626" s="1">
        <v>73</v>
      </c>
      <c r="D626" s="1" t="s">
        <v>10</v>
      </c>
      <c r="E626" s="1" t="s">
        <v>8</v>
      </c>
      <c r="F626" s="1" t="s">
        <v>11</v>
      </c>
      <c r="G626" s="1" t="s">
        <v>3</v>
      </c>
      <c r="H626" s="1" t="s">
        <v>1986</v>
      </c>
      <c r="I626" s="1">
        <f t="shared" si="22"/>
        <v>0</v>
      </c>
      <c r="J626" s="1">
        <v>1</v>
      </c>
      <c r="K626" s="1">
        <f>COUNTIF(B626,"MINDDS")</f>
        <v>0</v>
      </c>
    </row>
    <row r="627" spans="1:13" s="1" customFormat="1" x14ac:dyDescent="0.2">
      <c r="A627" s="1" t="s">
        <v>2365</v>
      </c>
      <c r="C627" s="1">
        <v>64</v>
      </c>
      <c r="D627" s="1" t="s">
        <v>10</v>
      </c>
      <c r="E627" s="1" t="s">
        <v>8</v>
      </c>
      <c r="F627" s="1" t="s">
        <v>11</v>
      </c>
      <c r="G627" s="1" t="s">
        <v>3</v>
      </c>
      <c r="H627" s="1" t="s">
        <v>448</v>
      </c>
      <c r="I627" s="1">
        <f t="shared" si="22"/>
        <v>0</v>
      </c>
      <c r="J627" s="1">
        <v>1</v>
      </c>
      <c r="K627" s="1">
        <f>COUNTIF(B627,"MINDDS")</f>
        <v>0</v>
      </c>
      <c r="L627" s="2"/>
    </row>
    <row r="628" spans="1:13" s="1" customFormat="1" x14ac:dyDescent="0.2">
      <c r="A628" s="1" t="s">
        <v>2388</v>
      </c>
      <c r="C628" s="1">
        <v>76</v>
      </c>
      <c r="D628" s="1" t="s">
        <v>5</v>
      </c>
      <c r="E628" s="1" t="s">
        <v>8</v>
      </c>
      <c r="F628" s="1" t="s">
        <v>11</v>
      </c>
      <c r="G628" s="1" t="s">
        <v>3</v>
      </c>
      <c r="H628" s="1" t="s">
        <v>24</v>
      </c>
      <c r="I628" s="1">
        <f t="shared" si="22"/>
        <v>0</v>
      </c>
      <c r="J628" s="1">
        <v>1</v>
      </c>
      <c r="K628" s="1">
        <f>COUNTIF(B628,"MINDDS")</f>
        <v>0</v>
      </c>
    </row>
    <row r="629" spans="1:13" s="1" customFormat="1" x14ac:dyDescent="0.2">
      <c r="A629" s="1" t="s">
        <v>2389</v>
      </c>
      <c r="C629" s="1">
        <v>69</v>
      </c>
      <c r="D629" s="1" t="s">
        <v>10</v>
      </c>
      <c r="E629" s="1" t="s">
        <v>8</v>
      </c>
      <c r="F629" s="1" t="s">
        <v>11</v>
      </c>
      <c r="G629" s="1" t="s">
        <v>3</v>
      </c>
      <c r="H629" s="1" t="s">
        <v>24</v>
      </c>
      <c r="I629" s="1">
        <f t="shared" si="22"/>
        <v>0</v>
      </c>
      <c r="J629" s="1">
        <v>1</v>
      </c>
      <c r="K629" s="1">
        <f>COUNTIF(B629,"MINDDS")</f>
        <v>0</v>
      </c>
    </row>
    <row r="630" spans="1:13" s="1" customFormat="1" x14ac:dyDescent="0.2">
      <c r="A630" s="1" t="s">
        <v>332</v>
      </c>
      <c r="C630" s="1">
        <v>62</v>
      </c>
      <c r="D630" s="1" t="s">
        <v>5</v>
      </c>
      <c r="E630" s="1" t="s">
        <v>8</v>
      </c>
      <c r="F630" s="1" t="s">
        <v>11</v>
      </c>
      <c r="G630" s="1" t="s">
        <v>3</v>
      </c>
      <c r="H630" s="1" t="s">
        <v>333</v>
      </c>
      <c r="I630" s="1">
        <f t="shared" si="22"/>
        <v>0</v>
      </c>
      <c r="J630" s="1">
        <v>2</v>
      </c>
      <c r="K630" s="1">
        <v>0</v>
      </c>
    </row>
    <row r="631" spans="1:13" s="1" customFormat="1" x14ac:dyDescent="0.2">
      <c r="A631" s="1" t="s">
        <v>339</v>
      </c>
      <c r="C631" s="1">
        <v>65</v>
      </c>
      <c r="D631" s="1" t="s">
        <v>10</v>
      </c>
      <c r="E631" s="1" t="s">
        <v>8</v>
      </c>
      <c r="F631" s="1" t="s">
        <v>11</v>
      </c>
      <c r="G631" s="1" t="s">
        <v>3</v>
      </c>
      <c r="H631" s="1" t="s">
        <v>333</v>
      </c>
      <c r="I631" s="1">
        <f t="shared" si="22"/>
        <v>0</v>
      </c>
      <c r="J631" s="1">
        <v>2</v>
      </c>
      <c r="K631" s="1">
        <v>0</v>
      </c>
    </row>
    <row r="632" spans="1:13" s="1" customFormat="1" x14ac:dyDescent="0.2">
      <c r="A632" s="1" t="s">
        <v>347</v>
      </c>
      <c r="C632" s="1">
        <v>63</v>
      </c>
      <c r="D632" s="1" t="s">
        <v>10</v>
      </c>
      <c r="E632" s="1" t="s">
        <v>8</v>
      </c>
      <c r="F632" s="1" t="s">
        <v>11</v>
      </c>
      <c r="G632" s="1" t="s">
        <v>3</v>
      </c>
      <c r="H632" s="1" t="s">
        <v>333</v>
      </c>
      <c r="I632" s="1">
        <f t="shared" si="22"/>
        <v>0</v>
      </c>
      <c r="J632" s="1">
        <v>2</v>
      </c>
      <c r="K632" s="1">
        <v>0</v>
      </c>
    </row>
    <row r="633" spans="1:13" s="1" customFormat="1" x14ac:dyDescent="0.2">
      <c r="A633" s="1" t="s">
        <v>348</v>
      </c>
      <c r="C633" s="1">
        <v>73</v>
      </c>
      <c r="D633" s="1" t="s">
        <v>5</v>
      </c>
      <c r="E633" s="1" t="s">
        <v>8</v>
      </c>
      <c r="F633" s="1" t="s">
        <v>11</v>
      </c>
      <c r="G633" s="1" t="s">
        <v>3</v>
      </c>
      <c r="H633" s="1" t="s">
        <v>333</v>
      </c>
      <c r="I633" s="1">
        <f t="shared" si="22"/>
        <v>0</v>
      </c>
      <c r="J633" s="1">
        <v>2</v>
      </c>
      <c r="K633" s="1">
        <v>0</v>
      </c>
    </row>
    <row r="634" spans="1:13" s="1" customFormat="1" x14ac:dyDescent="0.2">
      <c r="A634" s="1" t="s">
        <v>361</v>
      </c>
      <c r="C634" s="1">
        <v>77</v>
      </c>
      <c r="D634" s="1" t="s">
        <v>5</v>
      </c>
      <c r="E634" s="1" t="s">
        <v>8</v>
      </c>
      <c r="F634" s="1" t="s">
        <v>11</v>
      </c>
      <c r="G634" s="1" t="s">
        <v>3</v>
      </c>
      <c r="H634" s="1" t="s">
        <v>333</v>
      </c>
      <c r="I634" s="1">
        <f t="shared" si="22"/>
        <v>0</v>
      </c>
      <c r="J634" s="1">
        <v>2</v>
      </c>
      <c r="K634" s="1">
        <v>0</v>
      </c>
      <c r="M634" s="2"/>
    </row>
    <row r="635" spans="1:13" s="1" customFormat="1" x14ac:dyDescent="0.2">
      <c r="A635" s="1" t="s">
        <v>363</v>
      </c>
      <c r="C635" s="1">
        <v>60</v>
      </c>
      <c r="D635" s="1" t="s">
        <v>5</v>
      </c>
      <c r="E635" s="1" t="s">
        <v>8</v>
      </c>
      <c r="F635" s="1" t="s">
        <v>11</v>
      </c>
      <c r="G635" s="1" t="s">
        <v>3</v>
      </c>
      <c r="H635" s="1" t="s">
        <v>333</v>
      </c>
      <c r="I635" s="1">
        <f t="shared" si="22"/>
        <v>0</v>
      </c>
      <c r="J635" s="1">
        <v>2</v>
      </c>
      <c r="K635" s="1">
        <v>0</v>
      </c>
      <c r="M635" s="2"/>
    </row>
    <row r="636" spans="1:13" s="1" customFormat="1" x14ac:dyDescent="0.2">
      <c r="A636" s="1" t="s">
        <v>383</v>
      </c>
      <c r="C636" s="1">
        <v>65</v>
      </c>
      <c r="D636" s="1" t="s">
        <v>10</v>
      </c>
      <c r="E636" s="1" t="s">
        <v>8</v>
      </c>
      <c r="F636" s="1" t="s">
        <v>11</v>
      </c>
      <c r="G636" s="1" t="s">
        <v>3</v>
      </c>
      <c r="H636" s="1" t="s">
        <v>333</v>
      </c>
      <c r="I636" s="1">
        <f t="shared" si="22"/>
        <v>0</v>
      </c>
      <c r="J636" s="1">
        <v>2</v>
      </c>
      <c r="K636" s="1">
        <v>0</v>
      </c>
    </row>
    <row r="637" spans="1:13" s="1" customFormat="1" x14ac:dyDescent="0.2">
      <c r="A637" s="1" t="s">
        <v>394</v>
      </c>
      <c r="C637" s="1">
        <v>65</v>
      </c>
      <c r="D637" s="1" t="s">
        <v>5</v>
      </c>
      <c r="E637" s="1" t="s">
        <v>8</v>
      </c>
      <c r="F637" s="1" t="s">
        <v>11</v>
      </c>
      <c r="G637" s="1" t="s">
        <v>3</v>
      </c>
      <c r="H637" s="1" t="s">
        <v>333</v>
      </c>
      <c r="I637" s="1">
        <f t="shared" si="22"/>
        <v>0</v>
      </c>
      <c r="J637" s="1">
        <v>2</v>
      </c>
      <c r="K637" s="1">
        <v>0</v>
      </c>
    </row>
    <row r="638" spans="1:13" s="1" customFormat="1" x14ac:dyDescent="0.2">
      <c r="A638" s="1" t="s">
        <v>421</v>
      </c>
      <c r="C638" s="1">
        <v>75</v>
      </c>
      <c r="D638" s="1" t="s">
        <v>10</v>
      </c>
      <c r="E638" s="1" t="s">
        <v>8</v>
      </c>
      <c r="F638" s="1" t="s">
        <v>11</v>
      </c>
      <c r="G638" s="1" t="s">
        <v>3</v>
      </c>
      <c r="H638" s="1" t="s">
        <v>422</v>
      </c>
      <c r="I638" s="1">
        <f t="shared" si="22"/>
        <v>0</v>
      </c>
      <c r="J638" s="1">
        <v>2</v>
      </c>
      <c r="K638" s="1">
        <v>0</v>
      </c>
    </row>
    <row r="639" spans="1:13" s="1" customFormat="1" x14ac:dyDescent="0.2">
      <c r="A639" s="1" t="s">
        <v>434</v>
      </c>
      <c r="C639" s="1">
        <v>66</v>
      </c>
      <c r="D639" s="1" t="s">
        <v>5</v>
      </c>
      <c r="E639" s="1" t="s">
        <v>8</v>
      </c>
      <c r="F639" s="1" t="s">
        <v>11</v>
      </c>
      <c r="G639" s="1" t="s">
        <v>3</v>
      </c>
      <c r="H639" s="1" t="s">
        <v>333</v>
      </c>
      <c r="I639" s="1">
        <f t="shared" si="22"/>
        <v>0</v>
      </c>
      <c r="J639" s="1">
        <v>2</v>
      </c>
      <c r="K639" s="1">
        <v>0</v>
      </c>
    </row>
    <row r="640" spans="1:13" s="1" customFormat="1" x14ac:dyDescent="0.2">
      <c r="A640" s="1" t="s">
        <v>436</v>
      </c>
      <c r="C640" s="1">
        <v>68</v>
      </c>
      <c r="D640" s="1" t="s">
        <v>5</v>
      </c>
      <c r="E640" s="1" t="s">
        <v>8</v>
      </c>
      <c r="F640" s="1" t="s">
        <v>11</v>
      </c>
      <c r="G640" s="1" t="s">
        <v>3</v>
      </c>
      <c r="H640" s="1" t="s">
        <v>333</v>
      </c>
      <c r="I640" s="1">
        <f t="shared" si="22"/>
        <v>0</v>
      </c>
      <c r="J640" s="1">
        <v>2</v>
      </c>
      <c r="K640" s="1">
        <v>0</v>
      </c>
    </row>
    <row r="641" spans="1:13" s="1" customFormat="1" x14ac:dyDescent="0.2">
      <c r="A641" s="1" t="s">
        <v>453</v>
      </c>
      <c r="C641" s="1">
        <v>74</v>
      </c>
      <c r="D641" s="1" t="s">
        <v>10</v>
      </c>
      <c r="E641" s="1" t="s">
        <v>8</v>
      </c>
      <c r="F641" s="1" t="s">
        <v>11</v>
      </c>
      <c r="G641" s="1" t="s">
        <v>3</v>
      </c>
      <c r="H641" s="1" t="s">
        <v>333</v>
      </c>
      <c r="I641" s="1">
        <f t="shared" si="22"/>
        <v>0</v>
      </c>
      <c r="J641" s="1">
        <v>2</v>
      </c>
      <c r="K641" s="1">
        <v>0</v>
      </c>
      <c r="M641" s="2"/>
    </row>
    <row r="642" spans="1:13" s="1" customFormat="1" x14ac:dyDescent="0.2">
      <c r="A642" s="1" t="s">
        <v>464</v>
      </c>
      <c r="C642" s="1">
        <v>77</v>
      </c>
      <c r="D642" s="1" t="s">
        <v>10</v>
      </c>
      <c r="E642" s="1" t="s">
        <v>0</v>
      </c>
      <c r="F642" s="1" t="s">
        <v>0</v>
      </c>
      <c r="G642" s="1" t="s">
        <v>3</v>
      </c>
      <c r="H642" s="1" t="s">
        <v>333</v>
      </c>
      <c r="I642" s="1">
        <f t="shared" si="22"/>
        <v>0</v>
      </c>
      <c r="J642" s="1">
        <v>2</v>
      </c>
      <c r="K642" s="1">
        <v>0</v>
      </c>
    </row>
    <row r="643" spans="1:13" s="1" customFormat="1" x14ac:dyDescent="0.2">
      <c r="A643" s="1" t="s">
        <v>508</v>
      </c>
      <c r="C643" s="1">
        <v>88</v>
      </c>
      <c r="D643" s="1" t="s">
        <v>10</v>
      </c>
      <c r="E643" s="1" t="s">
        <v>8</v>
      </c>
      <c r="F643" s="1" t="s">
        <v>11</v>
      </c>
      <c r="G643" s="1" t="s">
        <v>3</v>
      </c>
      <c r="H643" s="1" t="s">
        <v>333</v>
      </c>
      <c r="I643" s="1">
        <f t="shared" si="22"/>
        <v>0</v>
      </c>
      <c r="J643" s="1">
        <v>2</v>
      </c>
      <c r="K643" s="1">
        <v>0</v>
      </c>
    </row>
    <row r="644" spans="1:13" s="1" customFormat="1" x14ac:dyDescent="0.2">
      <c r="A644" s="1" t="s">
        <v>515</v>
      </c>
      <c r="C644" s="1">
        <f>2017-1950</f>
        <v>67</v>
      </c>
      <c r="D644" s="1" t="s">
        <v>10</v>
      </c>
      <c r="E644" s="1" t="s">
        <v>0</v>
      </c>
      <c r="F644" s="1" t="s">
        <v>11</v>
      </c>
      <c r="G644" s="1" t="s">
        <v>3</v>
      </c>
      <c r="H644" s="1" t="s">
        <v>333</v>
      </c>
      <c r="I644" s="1">
        <f t="shared" si="22"/>
        <v>0</v>
      </c>
      <c r="J644" s="1">
        <v>2</v>
      </c>
      <c r="K644" s="1">
        <v>0</v>
      </c>
      <c r="M644" s="2"/>
    </row>
    <row r="645" spans="1:13" s="1" customFormat="1" x14ac:dyDescent="0.2">
      <c r="A645" s="1" t="s">
        <v>526</v>
      </c>
      <c r="C645" s="1">
        <f>2017-1948</f>
        <v>69</v>
      </c>
      <c r="D645" s="1" t="s">
        <v>10</v>
      </c>
      <c r="E645" s="1" t="s">
        <v>8</v>
      </c>
      <c r="F645" s="1" t="s">
        <v>11</v>
      </c>
      <c r="G645" s="1" t="s">
        <v>3</v>
      </c>
      <c r="H645" s="1" t="s">
        <v>333</v>
      </c>
      <c r="I645" s="1">
        <f t="shared" si="22"/>
        <v>0</v>
      </c>
      <c r="J645" s="1">
        <v>2</v>
      </c>
      <c r="K645" s="1">
        <v>0</v>
      </c>
      <c r="M645" s="2"/>
    </row>
    <row r="646" spans="1:13" s="1" customFormat="1" x14ac:dyDescent="0.2">
      <c r="A646" s="1" t="s">
        <v>530</v>
      </c>
      <c r="C646" s="1" t="s">
        <v>0</v>
      </c>
      <c r="D646" s="1" t="s">
        <v>0</v>
      </c>
      <c r="E646" s="1" t="s">
        <v>0</v>
      </c>
      <c r="F646" s="1" t="s">
        <v>0</v>
      </c>
      <c r="G646" s="1" t="s">
        <v>3</v>
      </c>
      <c r="H646" s="1" t="s">
        <v>333</v>
      </c>
      <c r="I646" s="1">
        <f t="shared" si="22"/>
        <v>0</v>
      </c>
      <c r="J646" s="1">
        <v>2</v>
      </c>
      <c r="K646" s="1">
        <v>0</v>
      </c>
    </row>
    <row r="647" spans="1:13" s="1" customFormat="1" x14ac:dyDescent="0.2">
      <c r="A647" s="1" t="s">
        <v>532</v>
      </c>
      <c r="C647" s="1">
        <v>64</v>
      </c>
      <c r="D647" s="1" t="s">
        <v>10</v>
      </c>
      <c r="E647" s="1" t="s">
        <v>8</v>
      </c>
      <c r="F647" s="1" t="s">
        <v>0</v>
      </c>
      <c r="G647" s="1" t="s">
        <v>3</v>
      </c>
      <c r="H647" s="1" t="s">
        <v>333</v>
      </c>
      <c r="I647" s="1">
        <f t="shared" si="22"/>
        <v>0</v>
      </c>
      <c r="J647" s="1">
        <v>2</v>
      </c>
      <c r="K647" s="1">
        <v>0</v>
      </c>
    </row>
    <row r="648" spans="1:13" s="1" customFormat="1" x14ac:dyDescent="0.2">
      <c r="A648" s="1" t="s">
        <v>605</v>
      </c>
      <c r="C648" s="1">
        <f>2017-1948</f>
        <v>69</v>
      </c>
      <c r="D648" s="1" t="s">
        <v>10</v>
      </c>
      <c r="E648" s="1" t="s">
        <v>8</v>
      </c>
      <c r="F648" s="1" t="s">
        <v>11</v>
      </c>
      <c r="G648" s="1" t="s">
        <v>3</v>
      </c>
      <c r="H648" s="1" t="s">
        <v>333</v>
      </c>
      <c r="I648" s="1">
        <f t="shared" si="22"/>
        <v>0</v>
      </c>
      <c r="J648" s="1">
        <v>2</v>
      </c>
      <c r="K648" s="1">
        <v>0</v>
      </c>
    </row>
    <row r="649" spans="1:13" s="1" customFormat="1" x14ac:dyDescent="0.2">
      <c r="A649" s="1" t="s">
        <v>606</v>
      </c>
      <c r="C649" s="1">
        <f>2017-1946</f>
        <v>71</v>
      </c>
      <c r="D649" s="1" t="s">
        <v>10</v>
      </c>
      <c r="E649" s="1" t="s">
        <v>8</v>
      </c>
      <c r="F649" s="1" t="s">
        <v>11</v>
      </c>
      <c r="G649" s="1" t="s">
        <v>3</v>
      </c>
      <c r="H649" s="1" t="s">
        <v>333</v>
      </c>
      <c r="I649" s="1">
        <f t="shared" si="22"/>
        <v>0</v>
      </c>
      <c r="J649" s="1">
        <v>2</v>
      </c>
      <c r="K649" s="1">
        <v>0</v>
      </c>
      <c r="M649" s="2"/>
    </row>
    <row r="650" spans="1:13" s="1" customFormat="1" x14ac:dyDescent="0.2">
      <c r="A650" s="1" t="s">
        <v>608</v>
      </c>
      <c r="C650" s="1">
        <f>2018-1945</f>
        <v>73</v>
      </c>
      <c r="D650" s="1" t="s">
        <v>10</v>
      </c>
      <c r="E650" s="1" t="s">
        <v>8</v>
      </c>
      <c r="F650" s="1" t="s">
        <v>11</v>
      </c>
      <c r="G650" s="1" t="s">
        <v>3</v>
      </c>
      <c r="H650" s="1" t="s">
        <v>333</v>
      </c>
      <c r="I650" s="1">
        <f t="shared" si="22"/>
        <v>0</v>
      </c>
      <c r="J650" s="1">
        <v>2</v>
      </c>
      <c r="K650" s="1">
        <v>0</v>
      </c>
    </row>
    <row r="651" spans="1:13" s="1" customFormat="1" x14ac:dyDescent="0.2">
      <c r="A651" s="1" t="s">
        <v>609</v>
      </c>
      <c r="C651" s="1">
        <f>2018-1942</f>
        <v>76</v>
      </c>
      <c r="D651" s="1" t="s">
        <v>10</v>
      </c>
      <c r="E651" s="1" t="s">
        <v>8</v>
      </c>
      <c r="F651" s="1" t="s">
        <v>11</v>
      </c>
      <c r="G651" s="1" t="s">
        <v>3</v>
      </c>
      <c r="H651" s="1" t="s">
        <v>333</v>
      </c>
      <c r="I651" s="1">
        <f t="shared" si="22"/>
        <v>0</v>
      </c>
      <c r="J651" s="1">
        <v>2</v>
      </c>
      <c r="K651" s="1">
        <v>0</v>
      </c>
    </row>
    <row r="652" spans="1:13" s="1" customFormat="1" x14ac:dyDescent="0.2">
      <c r="A652" s="1" t="s">
        <v>613</v>
      </c>
      <c r="C652" s="1">
        <f>2017-1953</f>
        <v>64</v>
      </c>
      <c r="D652" s="1" t="s">
        <v>10</v>
      </c>
      <c r="E652" s="1" t="s">
        <v>8</v>
      </c>
      <c r="F652" s="1" t="s">
        <v>11</v>
      </c>
      <c r="G652" s="1" t="s">
        <v>3</v>
      </c>
      <c r="H652" s="1" t="s">
        <v>333</v>
      </c>
      <c r="I652" s="1">
        <f t="shared" si="22"/>
        <v>0</v>
      </c>
      <c r="J652" s="1">
        <v>2</v>
      </c>
      <c r="K652" s="1">
        <v>0</v>
      </c>
      <c r="M652" s="2"/>
    </row>
    <row r="653" spans="1:13" s="1" customFormat="1" x14ac:dyDescent="0.2">
      <c r="A653" s="1" t="s">
        <v>627</v>
      </c>
      <c r="C653" s="1">
        <v>69</v>
      </c>
      <c r="D653" s="1" t="s">
        <v>10</v>
      </c>
      <c r="E653" s="1" t="s">
        <v>8</v>
      </c>
      <c r="F653" s="1" t="s">
        <v>11</v>
      </c>
      <c r="G653" s="1" t="s">
        <v>3</v>
      </c>
      <c r="H653" s="1" t="s">
        <v>333</v>
      </c>
      <c r="I653" s="1">
        <f t="shared" si="22"/>
        <v>0</v>
      </c>
      <c r="J653" s="1">
        <v>2</v>
      </c>
      <c r="K653" s="1">
        <v>0</v>
      </c>
    </row>
    <row r="654" spans="1:13" s="1" customFormat="1" x14ac:dyDescent="0.2">
      <c r="A654" s="1" t="s">
        <v>631</v>
      </c>
      <c r="C654" s="1">
        <v>62</v>
      </c>
      <c r="D654" s="1" t="s">
        <v>10</v>
      </c>
      <c r="E654" s="1" t="s">
        <v>620</v>
      </c>
      <c r="F654" s="1" t="s">
        <v>11</v>
      </c>
      <c r="G654" s="1" t="s">
        <v>3</v>
      </c>
      <c r="H654" s="1" t="s">
        <v>333</v>
      </c>
      <c r="I654" s="1">
        <f t="shared" si="22"/>
        <v>0</v>
      </c>
      <c r="J654" s="1">
        <v>2</v>
      </c>
      <c r="K654" s="1">
        <v>0</v>
      </c>
    </row>
    <row r="655" spans="1:13" s="1" customFormat="1" x14ac:dyDescent="0.2">
      <c r="A655" s="1" t="s">
        <v>635</v>
      </c>
      <c r="C655" s="1">
        <f>2018-1941</f>
        <v>77</v>
      </c>
      <c r="D655" s="1" t="s">
        <v>5</v>
      </c>
      <c r="E655" s="1" t="s">
        <v>8</v>
      </c>
      <c r="F655" s="1" t="s">
        <v>11</v>
      </c>
      <c r="G655" s="1" t="s">
        <v>3</v>
      </c>
      <c r="H655" s="1" t="s">
        <v>333</v>
      </c>
      <c r="I655" s="1">
        <f t="shared" si="22"/>
        <v>0</v>
      </c>
      <c r="J655" s="1">
        <v>2</v>
      </c>
      <c r="K655" s="1">
        <v>0</v>
      </c>
    </row>
    <row r="656" spans="1:13" s="1" customFormat="1" x14ac:dyDescent="0.2">
      <c r="A656" s="1" t="s">
        <v>638</v>
      </c>
      <c r="C656" s="1">
        <f>2018-1946</f>
        <v>72</v>
      </c>
      <c r="D656" s="1" t="s">
        <v>5</v>
      </c>
      <c r="E656" s="1" t="s">
        <v>8</v>
      </c>
      <c r="F656" s="1" t="s">
        <v>11</v>
      </c>
      <c r="G656" s="1" t="s">
        <v>3</v>
      </c>
      <c r="H656" s="1" t="s">
        <v>422</v>
      </c>
      <c r="I656" s="1">
        <f t="shared" si="22"/>
        <v>0</v>
      </c>
      <c r="J656" s="1">
        <v>2</v>
      </c>
      <c r="K656" s="1">
        <v>0</v>
      </c>
    </row>
    <row r="657" spans="1:13" s="1" customFormat="1" x14ac:dyDescent="0.2">
      <c r="A657" s="1" t="s">
        <v>639</v>
      </c>
      <c r="C657" s="1">
        <v>69</v>
      </c>
      <c r="D657" s="1" t="s">
        <v>10</v>
      </c>
      <c r="E657" s="1" t="s">
        <v>8</v>
      </c>
      <c r="F657" s="1" t="s">
        <v>11</v>
      </c>
      <c r="G657" s="1" t="s">
        <v>3</v>
      </c>
      <c r="H657" s="1" t="s">
        <v>333</v>
      </c>
      <c r="I657" s="1">
        <f t="shared" ref="I657:I688" si="23">COUNTIF(H657,"Ineligible.")+COUNTIF(H657,"Patient approached by conflicting study.")</f>
        <v>0</v>
      </c>
      <c r="J657" s="1">
        <v>2</v>
      </c>
      <c r="K657" s="1">
        <v>0</v>
      </c>
    </row>
    <row r="658" spans="1:13" s="1" customFormat="1" x14ac:dyDescent="0.2">
      <c r="A658" s="1" t="s">
        <v>644</v>
      </c>
      <c r="C658" s="1">
        <v>69</v>
      </c>
      <c r="D658" s="1" t="s">
        <v>5</v>
      </c>
      <c r="E658" s="1" t="s">
        <v>8</v>
      </c>
      <c r="F658" s="1" t="s">
        <v>11</v>
      </c>
      <c r="G658" s="1" t="s">
        <v>3</v>
      </c>
      <c r="H658" s="1" t="s">
        <v>333</v>
      </c>
      <c r="I658" s="1">
        <f t="shared" si="23"/>
        <v>0</v>
      </c>
      <c r="J658" s="1">
        <v>2</v>
      </c>
      <c r="K658" s="1">
        <v>0</v>
      </c>
      <c r="M658" s="2"/>
    </row>
    <row r="659" spans="1:13" s="1" customFormat="1" ht="15.75" customHeight="1" x14ac:dyDescent="0.2">
      <c r="A659" s="1" t="s">
        <v>645</v>
      </c>
      <c r="C659" s="1">
        <v>71</v>
      </c>
      <c r="D659" s="1" t="s">
        <v>5</v>
      </c>
      <c r="E659" s="1" t="s">
        <v>8</v>
      </c>
      <c r="F659" s="1" t="s">
        <v>11</v>
      </c>
      <c r="G659" s="1" t="s">
        <v>3</v>
      </c>
      <c r="H659" s="1" t="s">
        <v>333</v>
      </c>
      <c r="I659" s="1">
        <f t="shared" si="23"/>
        <v>0</v>
      </c>
      <c r="J659" s="1">
        <v>2</v>
      </c>
      <c r="K659" s="1">
        <v>0</v>
      </c>
    </row>
    <row r="660" spans="1:13" s="1" customFormat="1" x14ac:dyDescent="0.2">
      <c r="A660" s="1" t="s">
        <v>661</v>
      </c>
      <c r="C660" s="1">
        <v>71</v>
      </c>
      <c r="D660" s="1" t="s">
        <v>10</v>
      </c>
      <c r="E660" s="1" t="s">
        <v>8</v>
      </c>
      <c r="F660" s="1" t="s">
        <v>11</v>
      </c>
      <c r="G660" s="1" t="s">
        <v>3</v>
      </c>
      <c r="H660" s="1" t="s">
        <v>333</v>
      </c>
      <c r="I660" s="1">
        <f t="shared" si="23"/>
        <v>0</v>
      </c>
      <c r="J660" s="1">
        <v>2</v>
      </c>
      <c r="K660" s="1">
        <v>0</v>
      </c>
    </row>
    <row r="661" spans="1:13" s="1" customFormat="1" x14ac:dyDescent="0.2">
      <c r="A661" s="1" t="s">
        <v>664</v>
      </c>
      <c r="C661" s="1">
        <v>60</v>
      </c>
      <c r="D661" s="1" t="s">
        <v>10</v>
      </c>
      <c r="E661" s="1" t="s">
        <v>8</v>
      </c>
      <c r="F661" s="1" t="s">
        <v>11</v>
      </c>
      <c r="G661" s="1" t="s">
        <v>3</v>
      </c>
      <c r="H661" s="1" t="s">
        <v>333</v>
      </c>
      <c r="I661" s="1">
        <f t="shared" si="23"/>
        <v>0</v>
      </c>
      <c r="J661" s="1">
        <v>2</v>
      </c>
      <c r="K661" s="1">
        <v>0</v>
      </c>
    </row>
    <row r="662" spans="1:13" s="1" customFormat="1" x14ac:dyDescent="0.2">
      <c r="A662" s="1" t="s">
        <v>674</v>
      </c>
      <c r="C662" s="1">
        <v>84</v>
      </c>
      <c r="D662" s="1" t="s">
        <v>5</v>
      </c>
      <c r="E662" s="1" t="s">
        <v>8</v>
      </c>
      <c r="F662" s="1" t="s">
        <v>11</v>
      </c>
      <c r="G662" s="1" t="s">
        <v>3</v>
      </c>
      <c r="H662" s="1" t="s">
        <v>333</v>
      </c>
      <c r="I662" s="1">
        <f t="shared" si="23"/>
        <v>0</v>
      </c>
      <c r="J662" s="1">
        <v>2</v>
      </c>
      <c r="K662" s="1">
        <v>0</v>
      </c>
    </row>
    <row r="663" spans="1:13" s="1" customFormat="1" x14ac:dyDescent="0.2">
      <c r="A663" s="3" t="s">
        <v>690</v>
      </c>
      <c r="C663" s="1">
        <v>74</v>
      </c>
      <c r="D663" s="1" t="s">
        <v>10</v>
      </c>
      <c r="E663" s="1" t="s">
        <v>8</v>
      </c>
      <c r="F663" s="1" t="s">
        <v>11</v>
      </c>
      <c r="G663" s="1" t="s">
        <v>3</v>
      </c>
      <c r="H663" s="1" t="s">
        <v>333</v>
      </c>
      <c r="I663" s="1">
        <f t="shared" si="23"/>
        <v>0</v>
      </c>
      <c r="J663" s="1">
        <v>2</v>
      </c>
      <c r="K663" s="1">
        <v>0</v>
      </c>
    </row>
    <row r="664" spans="1:13" s="1" customFormat="1" x14ac:dyDescent="0.2">
      <c r="A664" s="3" t="s">
        <v>696</v>
      </c>
      <c r="C664" s="1">
        <v>79</v>
      </c>
      <c r="D664" s="1" t="s">
        <v>10</v>
      </c>
      <c r="E664" s="1" t="s">
        <v>8</v>
      </c>
      <c r="F664" s="1" t="s">
        <v>11</v>
      </c>
      <c r="G664" s="1" t="s">
        <v>3</v>
      </c>
      <c r="H664" s="1" t="s">
        <v>333</v>
      </c>
      <c r="I664" s="1">
        <f t="shared" si="23"/>
        <v>0</v>
      </c>
      <c r="J664" s="1">
        <v>2</v>
      </c>
      <c r="K664" s="1">
        <v>0</v>
      </c>
      <c r="M664" s="2"/>
    </row>
    <row r="665" spans="1:13" s="1" customFormat="1" x14ac:dyDescent="0.2">
      <c r="A665" s="3" t="s">
        <v>751</v>
      </c>
      <c r="C665" s="1">
        <f>2018-1937</f>
        <v>81</v>
      </c>
      <c r="D665" s="1" t="s">
        <v>10</v>
      </c>
      <c r="E665" s="1" t="s">
        <v>8</v>
      </c>
      <c r="F665" s="1" t="s">
        <v>11</v>
      </c>
      <c r="G665" s="1" t="s">
        <v>3</v>
      </c>
      <c r="H665" s="1" t="s">
        <v>333</v>
      </c>
      <c r="I665" s="1">
        <f t="shared" si="23"/>
        <v>0</v>
      </c>
      <c r="J665" s="1">
        <v>2</v>
      </c>
      <c r="K665" s="1">
        <v>0</v>
      </c>
    </row>
    <row r="666" spans="1:13" s="1" customFormat="1" x14ac:dyDescent="0.2">
      <c r="A666" s="3" t="s">
        <v>754</v>
      </c>
      <c r="C666" s="1">
        <v>73</v>
      </c>
      <c r="D666" s="1" t="s">
        <v>10</v>
      </c>
      <c r="E666" s="1" t="s">
        <v>8</v>
      </c>
      <c r="F666" s="1" t="s">
        <v>11</v>
      </c>
      <c r="G666" s="1" t="s">
        <v>3</v>
      </c>
      <c r="H666" s="1" t="s">
        <v>333</v>
      </c>
      <c r="I666" s="1">
        <f t="shared" si="23"/>
        <v>0</v>
      </c>
      <c r="J666" s="1">
        <v>2</v>
      </c>
      <c r="K666" s="1">
        <v>0</v>
      </c>
    </row>
    <row r="667" spans="1:13" s="1" customFormat="1" x14ac:dyDescent="0.2">
      <c r="A667" s="1" t="s">
        <v>775</v>
      </c>
      <c r="C667" s="1">
        <f>2018-1958</f>
        <v>60</v>
      </c>
      <c r="D667" s="1" t="s">
        <v>10</v>
      </c>
      <c r="E667" s="1" t="s">
        <v>8</v>
      </c>
      <c r="F667" s="1" t="s">
        <v>11</v>
      </c>
      <c r="G667" s="1" t="s">
        <v>3</v>
      </c>
      <c r="H667" s="1" t="s">
        <v>333</v>
      </c>
      <c r="I667" s="1">
        <f t="shared" si="23"/>
        <v>0</v>
      </c>
      <c r="J667" s="1">
        <v>2</v>
      </c>
      <c r="K667" s="1">
        <v>0</v>
      </c>
    </row>
    <row r="668" spans="1:13" s="1" customFormat="1" x14ac:dyDescent="0.2">
      <c r="A668" s="1" t="s">
        <v>793</v>
      </c>
      <c r="C668" s="1">
        <f>2018-1943</f>
        <v>75</v>
      </c>
      <c r="D668" s="1" t="s">
        <v>10</v>
      </c>
      <c r="E668" s="1" t="s">
        <v>8</v>
      </c>
      <c r="F668" s="1" t="s">
        <v>11</v>
      </c>
      <c r="G668" s="1" t="s">
        <v>3</v>
      </c>
      <c r="H668" s="1" t="s">
        <v>422</v>
      </c>
      <c r="I668" s="1">
        <f t="shared" si="23"/>
        <v>0</v>
      </c>
      <c r="J668" s="1">
        <v>2</v>
      </c>
      <c r="K668" s="1">
        <v>0</v>
      </c>
    </row>
    <row r="669" spans="1:13" s="1" customFormat="1" x14ac:dyDescent="0.2">
      <c r="A669" s="1" t="s">
        <v>813</v>
      </c>
      <c r="C669" s="1">
        <v>78</v>
      </c>
      <c r="D669" s="1" t="s">
        <v>5</v>
      </c>
      <c r="E669" s="1" t="s">
        <v>8</v>
      </c>
      <c r="F669" s="1" t="s">
        <v>11</v>
      </c>
      <c r="G669" s="1" t="s">
        <v>3</v>
      </c>
      <c r="H669" s="1" t="s">
        <v>422</v>
      </c>
      <c r="I669" s="1">
        <f t="shared" si="23"/>
        <v>0</v>
      </c>
      <c r="J669" s="1">
        <v>2</v>
      </c>
      <c r="K669" s="1">
        <v>0</v>
      </c>
    </row>
    <row r="670" spans="1:13" s="1" customFormat="1" x14ac:dyDescent="0.2">
      <c r="A670" s="1" t="s">
        <v>825</v>
      </c>
      <c r="C670" s="1">
        <v>65</v>
      </c>
      <c r="D670" s="1" t="s">
        <v>10</v>
      </c>
      <c r="E670" s="1" t="s">
        <v>8</v>
      </c>
      <c r="F670" s="1" t="s">
        <v>620</v>
      </c>
      <c r="G670" s="1" t="s">
        <v>3</v>
      </c>
      <c r="H670" s="1" t="s">
        <v>422</v>
      </c>
      <c r="I670" s="1">
        <f t="shared" si="23"/>
        <v>0</v>
      </c>
      <c r="J670" s="1">
        <v>2</v>
      </c>
      <c r="K670" s="1">
        <v>0</v>
      </c>
    </row>
    <row r="671" spans="1:13" s="1" customFormat="1" x14ac:dyDescent="0.2">
      <c r="A671" s="1" t="s">
        <v>829</v>
      </c>
      <c r="C671" s="1">
        <v>72</v>
      </c>
      <c r="D671" s="1" t="s">
        <v>5</v>
      </c>
      <c r="E671" s="1" t="s">
        <v>8</v>
      </c>
      <c r="F671" s="1" t="s">
        <v>11</v>
      </c>
      <c r="G671" s="1" t="s">
        <v>3</v>
      </c>
      <c r="H671" s="1" t="s">
        <v>422</v>
      </c>
      <c r="I671" s="1">
        <f t="shared" si="23"/>
        <v>0</v>
      </c>
      <c r="J671" s="1">
        <v>2</v>
      </c>
      <c r="K671" s="1">
        <v>0</v>
      </c>
    </row>
    <row r="672" spans="1:13" s="1" customFormat="1" x14ac:dyDescent="0.2">
      <c r="A672" s="1" t="s">
        <v>830</v>
      </c>
      <c r="C672" s="1">
        <f>2018-1935</f>
        <v>83</v>
      </c>
      <c r="D672" s="1" t="s">
        <v>10</v>
      </c>
      <c r="E672" s="1" t="s">
        <v>620</v>
      </c>
      <c r="F672" s="1" t="s">
        <v>11</v>
      </c>
      <c r="G672" s="1" t="s">
        <v>3</v>
      </c>
      <c r="H672" s="1" t="s">
        <v>422</v>
      </c>
      <c r="I672" s="1">
        <f t="shared" si="23"/>
        <v>0</v>
      </c>
      <c r="J672" s="1">
        <v>2</v>
      </c>
      <c r="K672" s="1">
        <v>0</v>
      </c>
    </row>
    <row r="673" spans="1:13" s="1" customFormat="1" x14ac:dyDescent="0.2">
      <c r="A673" s="1" t="s">
        <v>918</v>
      </c>
      <c r="C673" s="1">
        <v>62</v>
      </c>
      <c r="D673" s="1" t="s">
        <v>5</v>
      </c>
      <c r="E673" s="1" t="s">
        <v>8</v>
      </c>
      <c r="F673" s="1" t="s">
        <v>11</v>
      </c>
      <c r="G673" s="1" t="s">
        <v>3</v>
      </c>
      <c r="H673" s="1" t="s">
        <v>333</v>
      </c>
      <c r="I673" s="1">
        <f t="shared" si="23"/>
        <v>0</v>
      </c>
      <c r="J673" s="1">
        <v>2</v>
      </c>
      <c r="K673" s="1">
        <f>COUNTIF(B673,"MINDDS")</f>
        <v>0</v>
      </c>
      <c r="M673" s="2"/>
    </row>
    <row r="674" spans="1:13" s="1" customFormat="1" x14ac:dyDescent="0.2">
      <c r="A674" s="1" t="s">
        <v>947</v>
      </c>
      <c r="C674" s="1">
        <f>2018-1951</f>
        <v>67</v>
      </c>
      <c r="D674" s="1" t="s">
        <v>10</v>
      </c>
      <c r="E674" s="1" t="s">
        <v>8</v>
      </c>
      <c r="F674" s="1" t="s">
        <v>11</v>
      </c>
      <c r="G674" s="1" t="s">
        <v>3</v>
      </c>
      <c r="H674" s="1" t="s">
        <v>333</v>
      </c>
      <c r="I674" s="1">
        <f t="shared" si="23"/>
        <v>0</v>
      </c>
      <c r="J674" s="1">
        <v>2</v>
      </c>
      <c r="K674" s="1">
        <f>COUNTIF(B674,"MINDDS")</f>
        <v>0</v>
      </c>
    </row>
    <row r="675" spans="1:13" s="1" customFormat="1" x14ac:dyDescent="0.2">
      <c r="A675" s="1" t="s">
        <v>967</v>
      </c>
      <c r="C675" s="1">
        <f>2018-1958</f>
        <v>60</v>
      </c>
      <c r="D675" s="1" t="s">
        <v>10</v>
      </c>
      <c r="E675" s="1" t="s">
        <v>8</v>
      </c>
      <c r="F675" s="1" t="s">
        <v>11</v>
      </c>
      <c r="G675" s="1" t="s">
        <v>3</v>
      </c>
      <c r="H675" s="1" t="s">
        <v>333</v>
      </c>
      <c r="I675" s="1">
        <f t="shared" si="23"/>
        <v>0</v>
      </c>
      <c r="J675" s="1">
        <v>2</v>
      </c>
      <c r="K675" s="1">
        <f>COUNTIF(B675,"MINDDS")</f>
        <v>0</v>
      </c>
    </row>
    <row r="676" spans="1:13" s="1" customFormat="1" x14ac:dyDescent="0.2">
      <c r="A676" s="1" t="s">
        <v>968</v>
      </c>
      <c r="C676" s="1">
        <f>2018-1934</f>
        <v>84</v>
      </c>
      <c r="D676" s="1" t="s">
        <v>10</v>
      </c>
      <c r="E676" s="1" t="s">
        <v>8</v>
      </c>
      <c r="F676" s="1" t="s">
        <v>11</v>
      </c>
      <c r="G676" s="1" t="s">
        <v>3</v>
      </c>
      <c r="H676" s="1" t="s">
        <v>333</v>
      </c>
      <c r="I676" s="1">
        <f t="shared" si="23"/>
        <v>0</v>
      </c>
      <c r="J676" s="1">
        <v>2</v>
      </c>
      <c r="K676" s="1">
        <f>COUNTIF(B676,"MINDDS")</f>
        <v>0</v>
      </c>
    </row>
    <row r="677" spans="1:13" s="1" customFormat="1" x14ac:dyDescent="0.2">
      <c r="A677" s="1" t="s">
        <v>970</v>
      </c>
      <c r="C677" s="1">
        <v>76</v>
      </c>
      <c r="D677" s="1" t="s">
        <v>10</v>
      </c>
      <c r="E677" s="1" t="s">
        <v>8</v>
      </c>
      <c r="F677" s="1" t="s">
        <v>11</v>
      </c>
      <c r="G677" s="1" t="s">
        <v>3</v>
      </c>
      <c r="H677" s="1" t="s">
        <v>333</v>
      </c>
      <c r="I677" s="1">
        <f t="shared" si="23"/>
        <v>0</v>
      </c>
      <c r="J677" s="1">
        <v>2</v>
      </c>
      <c r="K677" s="1">
        <f>COUNTIF(B677,"MINDDS")</f>
        <v>0</v>
      </c>
      <c r="M677" s="2"/>
    </row>
    <row r="678" spans="1:13" s="1" customFormat="1" x14ac:dyDescent="0.2">
      <c r="A678" s="1" t="s">
        <v>1039</v>
      </c>
      <c r="C678" s="1">
        <v>76</v>
      </c>
      <c r="D678" s="1" t="s">
        <v>10</v>
      </c>
      <c r="E678" s="1" t="s">
        <v>8</v>
      </c>
      <c r="F678" s="1" t="s">
        <v>11</v>
      </c>
      <c r="G678" s="1" t="s">
        <v>3</v>
      </c>
      <c r="H678" s="1" t="s">
        <v>333</v>
      </c>
      <c r="I678" s="1">
        <f t="shared" si="23"/>
        <v>0</v>
      </c>
      <c r="J678" s="1">
        <v>2</v>
      </c>
      <c r="K678" s="1">
        <f>COUNTIF(B678,"MINDDS")</f>
        <v>0</v>
      </c>
    </row>
    <row r="679" spans="1:13" s="1" customFormat="1" x14ac:dyDescent="0.2">
      <c r="A679" s="1" t="s">
        <v>1046</v>
      </c>
      <c r="C679" s="1">
        <v>69</v>
      </c>
      <c r="D679" s="1" t="s">
        <v>5</v>
      </c>
      <c r="E679" s="1" t="s">
        <v>8</v>
      </c>
      <c r="F679" s="1" t="s">
        <v>11</v>
      </c>
      <c r="G679" s="1" t="s">
        <v>3</v>
      </c>
      <c r="H679" s="1" t="s">
        <v>333</v>
      </c>
      <c r="I679" s="1">
        <f t="shared" si="23"/>
        <v>0</v>
      </c>
      <c r="J679" s="1">
        <v>2</v>
      </c>
      <c r="K679" s="1">
        <f>COUNTIF(B679,"MINDDS")</f>
        <v>0</v>
      </c>
    </row>
    <row r="680" spans="1:13" s="1" customFormat="1" x14ac:dyDescent="0.2">
      <c r="A680" s="1" t="s">
        <v>1055</v>
      </c>
      <c r="C680" s="1">
        <f>2018-1949</f>
        <v>69</v>
      </c>
      <c r="D680" s="1" t="s">
        <v>10</v>
      </c>
      <c r="E680" s="1" t="s">
        <v>8</v>
      </c>
      <c r="F680" s="1" t="s">
        <v>11</v>
      </c>
      <c r="G680" s="1" t="s">
        <v>3</v>
      </c>
      <c r="H680" s="1" t="s">
        <v>333</v>
      </c>
      <c r="I680" s="1">
        <f t="shared" si="23"/>
        <v>0</v>
      </c>
      <c r="J680" s="1">
        <v>2</v>
      </c>
      <c r="K680" s="1">
        <f>COUNTIF(B680,"MINDDS")</f>
        <v>0</v>
      </c>
      <c r="M680" s="2"/>
    </row>
    <row r="681" spans="1:13" s="1" customFormat="1" x14ac:dyDescent="0.2">
      <c r="A681" s="4" t="s">
        <v>1057</v>
      </c>
      <c r="B681" s="4"/>
      <c r="C681" s="4">
        <v>66</v>
      </c>
      <c r="D681" s="4" t="s">
        <v>5</v>
      </c>
      <c r="E681" s="4" t="s">
        <v>8</v>
      </c>
      <c r="F681" s="4" t="s">
        <v>11</v>
      </c>
      <c r="G681" s="4" t="s">
        <v>3</v>
      </c>
      <c r="H681" s="1" t="s">
        <v>333</v>
      </c>
      <c r="I681" s="1">
        <f t="shared" si="23"/>
        <v>0</v>
      </c>
      <c r="J681" s="1">
        <v>2</v>
      </c>
      <c r="K681" s="1">
        <f>COUNTIF(B681,"MINDDS")</f>
        <v>0</v>
      </c>
      <c r="L681" s="4"/>
      <c r="M681" s="2"/>
    </row>
    <row r="682" spans="1:13" s="1" customFormat="1" x14ac:dyDescent="0.2">
      <c r="A682" s="1" t="s">
        <v>1209</v>
      </c>
      <c r="C682" s="1">
        <f>2018-1949</f>
        <v>69</v>
      </c>
      <c r="D682" s="1" t="s">
        <v>5</v>
      </c>
      <c r="E682" s="1" t="s">
        <v>8</v>
      </c>
      <c r="F682" s="1" t="s">
        <v>11</v>
      </c>
      <c r="G682" s="1" t="s">
        <v>3</v>
      </c>
      <c r="H682" s="1" t="s">
        <v>333</v>
      </c>
      <c r="I682" s="1">
        <f t="shared" si="23"/>
        <v>0</v>
      </c>
      <c r="J682" s="1">
        <v>2</v>
      </c>
      <c r="K682" s="1">
        <f>COUNTIF(B682,"MINDDS")</f>
        <v>0</v>
      </c>
      <c r="M682" s="2"/>
    </row>
    <row r="683" spans="1:13" s="1" customFormat="1" x14ac:dyDescent="0.2">
      <c r="A683" s="1" t="s">
        <v>1213</v>
      </c>
      <c r="C683" s="1">
        <v>74</v>
      </c>
      <c r="D683" s="1" t="s">
        <v>5</v>
      </c>
      <c r="E683" s="1" t="s">
        <v>8</v>
      </c>
      <c r="F683" s="1" t="s">
        <v>11</v>
      </c>
      <c r="G683" s="1" t="s">
        <v>3</v>
      </c>
      <c r="H683" s="1" t="s">
        <v>333</v>
      </c>
      <c r="I683" s="1">
        <f t="shared" si="23"/>
        <v>0</v>
      </c>
      <c r="J683" s="1">
        <v>2</v>
      </c>
      <c r="K683" s="1">
        <f>COUNTIF(B683,"MINDDS")</f>
        <v>0</v>
      </c>
    </row>
    <row r="684" spans="1:13" s="1" customFormat="1" x14ac:dyDescent="0.2">
      <c r="A684" s="1" t="s">
        <v>1311</v>
      </c>
      <c r="C684" s="1">
        <f>2018-1950</f>
        <v>68</v>
      </c>
      <c r="D684" s="1" t="s">
        <v>10</v>
      </c>
      <c r="E684" s="1" t="s">
        <v>8</v>
      </c>
      <c r="F684" s="1" t="s">
        <v>11</v>
      </c>
      <c r="G684" s="1" t="s">
        <v>3</v>
      </c>
      <c r="H684" s="1" t="s">
        <v>333</v>
      </c>
      <c r="I684" s="1">
        <f t="shared" si="23"/>
        <v>0</v>
      </c>
      <c r="J684" s="1">
        <v>2</v>
      </c>
      <c r="K684" s="1">
        <f>COUNTIF(B684,"MINDDS")</f>
        <v>0</v>
      </c>
    </row>
    <row r="685" spans="1:13" s="1" customFormat="1" x14ac:dyDescent="0.2">
      <c r="A685" s="1" t="s">
        <v>1333</v>
      </c>
      <c r="C685" s="1">
        <v>84</v>
      </c>
      <c r="D685" s="1" t="s">
        <v>10</v>
      </c>
      <c r="E685" s="1" t="s">
        <v>8</v>
      </c>
      <c r="F685" s="1" t="s">
        <v>11</v>
      </c>
      <c r="G685" s="1" t="s">
        <v>3</v>
      </c>
      <c r="H685" s="1" t="s">
        <v>333</v>
      </c>
      <c r="I685" s="1">
        <f t="shared" si="23"/>
        <v>0</v>
      </c>
      <c r="J685" s="1">
        <v>2</v>
      </c>
      <c r="K685" s="1">
        <f>COUNTIF(B685,"MINDDS")</f>
        <v>0</v>
      </c>
    </row>
    <row r="686" spans="1:13" s="1" customFormat="1" x14ac:dyDescent="0.2">
      <c r="A686" s="1" t="s">
        <v>1362</v>
      </c>
      <c r="C686" s="1">
        <f>2018-1958</f>
        <v>60</v>
      </c>
      <c r="D686" s="1" t="s">
        <v>10</v>
      </c>
      <c r="E686" s="1" t="s">
        <v>8</v>
      </c>
      <c r="F686" s="1" t="s">
        <v>11</v>
      </c>
      <c r="G686" s="1" t="s">
        <v>3</v>
      </c>
      <c r="H686" s="1" t="s">
        <v>333</v>
      </c>
      <c r="I686" s="1">
        <f t="shared" si="23"/>
        <v>0</v>
      </c>
      <c r="J686" s="1">
        <v>2</v>
      </c>
      <c r="K686" s="1">
        <f>COUNTIF(B686,"MINDDS")</f>
        <v>0</v>
      </c>
    </row>
    <row r="687" spans="1:13" s="1" customFormat="1" x14ac:dyDescent="0.2">
      <c r="A687" s="1" t="s">
        <v>1513</v>
      </c>
      <c r="C687" s="1">
        <f>2019-1957-1</f>
        <v>61</v>
      </c>
      <c r="D687" s="1" t="s">
        <v>10</v>
      </c>
      <c r="E687" s="1" t="s">
        <v>8</v>
      </c>
      <c r="F687" s="1" t="s">
        <v>11</v>
      </c>
      <c r="G687" s="1" t="s">
        <v>3</v>
      </c>
      <c r="H687" s="1" t="s">
        <v>333</v>
      </c>
      <c r="I687" s="1">
        <f t="shared" si="23"/>
        <v>0</v>
      </c>
      <c r="J687" s="1">
        <v>2</v>
      </c>
      <c r="K687" s="1">
        <f>COUNTIF(B687,"MINDDS")</f>
        <v>0</v>
      </c>
      <c r="M687" s="2"/>
    </row>
    <row r="688" spans="1:13" s="1" customFormat="1" x14ac:dyDescent="0.2">
      <c r="A688" s="1" t="s">
        <v>1555</v>
      </c>
      <c r="C688" s="1">
        <f>2019-1948-1</f>
        <v>70</v>
      </c>
      <c r="D688" s="1" t="s">
        <v>5</v>
      </c>
      <c r="E688" s="1" t="s">
        <v>8</v>
      </c>
      <c r="F688" s="1" t="s">
        <v>11</v>
      </c>
      <c r="G688" s="1" t="s">
        <v>3</v>
      </c>
      <c r="H688" s="1" t="s">
        <v>333</v>
      </c>
      <c r="I688" s="1">
        <f t="shared" si="23"/>
        <v>0</v>
      </c>
      <c r="J688" s="1">
        <v>2</v>
      </c>
      <c r="K688" s="1">
        <f>COUNTIF(B688,"MINDDS")</f>
        <v>0</v>
      </c>
    </row>
    <row r="689" spans="1:13" s="1" customFormat="1" x14ac:dyDescent="0.2">
      <c r="A689" s="1" t="s">
        <v>1564</v>
      </c>
      <c r="C689" s="1">
        <f>2019-1947-1</f>
        <v>71</v>
      </c>
      <c r="D689" s="1" t="s">
        <v>5</v>
      </c>
      <c r="E689" s="1" t="s">
        <v>8</v>
      </c>
      <c r="F689" s="1" t="s">
        <v>11</v>
      </c>
      <c r="G689" s="1" t="s">
        <v>3</v>
      </c>
      <c r="H689" s="1" t="s">
        <v>333</v>
      </c>
      <c r="I689" s="1">
        <f t="shared" ref="I689:I696" si="24">COUNTIF(H689,"Ineligible.")+COUNTIF(H689,"Patient approached by conflicting study.")</f>
        <v>0</v>
      </c>
      <c r="J689" s="1">
        <v>2</v>
      </c>
      <c r="K689" s="1">
        <f>COUNTIF(B689,"MINDDS")</f>
        <v>0</v>
      </c>
    </row>
    <row r="690" spans="1:13" s="1" customFormat="1" x14ac:dyDescent="0.2">
      <c r="A690" s="1" t="s">
        <v>1576</v>
      </c>
      <c r="C690" s="1">
        <f>2018-1948</f>
        <v>70</v>
      </c>
      <c r="D690" s="1" t="s">
        <v>10</v>
      </c>
      <c r="E690" s="1" t="s">
        <v>8</v>
      </c>
      <c r="F690" s="1" t="s">
        <v>11</v>
      </c>
      <c r="G690" s="1" t="s">
        <v>3</v>
      </c>
      <c r="H690" s="1" t="s">
        <v>333</v>
      </c>
      <c r="I690" s="1">
        <f t="shared" si="24"/>
        <v>0</v>
      </c>
      <c r="J690" s="1">
        <v>2</v>
      </c>
      <c r="K690" s="1">
        <f>COUNTIF(B690,"MINDDS")</f>
        <v>0</v>
      </c>
    </row>
    <row r="691" spans="1:13" s="1" customFormat="1" x14ac:dyDescent="0.2">
      <c r="A691" s="1" t="s">
        <v>1713</v>
      </c>
      <c r="C691" s="1">
        <v>61</v>
      </c>
      <c r="D691" s="1" t="s">
        <v>10</v>
      </c>
      <c r="E691" s="1" t="s">
        <v>8</v>
      </c>
      <c r="F691" s="1" t="s">
        <v>11</v>
      </c>
      <c r="G691" s="1" t="s">
        <v>3</v>
      </c>
      <c r="H691" s="1" t="s">
        <v>333</v>
      </c>
      <c r="I691" s="1">
        <f t="shared" si="24"/>
        <v>0</v>
      </c>
      <c r="J691" s="1">
        <v>2</v>
      </c>
      <c r="K691" s="1">
        <f>COUNTIF(B691,"MINDDS")</f>
        <v>0</v>
      </c>
    </row>
    <row r="692" spans="1:13" s="1" customFormat="1" x14ac:dyDescent="0.2">
      <c r="A692" s="1" t="s">
        <v>1782</v>
      </c>
      <c r="C692" s="1">
        <v>70</v>
      </c>
      <c r="D692" s="1" t="s">
        <v>10</v>
      </c>
      <c r="E692" s="1" t="s">
        <v>8</v>
      </c>
      <c r="F692" s="1" t="s">
        <v>11</v>
      </c>
      <c r="G692" s="1" t="s">
        <v>3</v>
      </c>
      <c r="H692" s="1" t="s">
        <v>333</v>
      </c>
      <c r="I692" s="1">
        <f t="shared" si="24"/>
        <v>0</v>
      </c>
      <c r="J692" s="1">
        <v>2</v>
      </c>
      <c r="K692" s="1">
        <f>COUNTIF(B692,"MINDDS")</f>
        <v>0</v>
      </c>
    </row>
    <row r="693" spans="1:13" s="1" customFormat="1" x14ac:dyDescent="0.2">
      <c r="A693" s="1" t="s">
        <v>1785</v>
      </c>
      <c r="C693" s="1">
        <v>68</v>
      </c>
      <c r="D693" s="1" t="s">
        <v>5</v>
      </c>
      <c r="E693" s="1" t="s">
        <v>8</v>
      </c>
      <c r="F693" s="1" t="s">
        <v>11</v>
      </c>
      <c r="G693" s="1" t="s">
        <v>3</v>
      </c>
      <c r="H693" s="1" t="s">
        <v>333</v>
      </c>
      <c r="I693" s="1">
        <f t="shared" si="24"/>
        <v>0</v>
      </c>
      <c r="J693" s="1">
        <v>2</v>
      </c>
      <c r="K693" s="1">
        <f>COUNTIF(B693,"MINDDS")</f>
        <v>0</v>
      </c>
    </row>
    <row r="694" spans="1:13" s="1" customFormat="1" x14ac:dyDescent="0.2">
      <c r="A694" s="1" t="s">
        <v>1821</v>
      </c>
      <c r="C694" s="1">
        <v>72</v>
      </c>
      <c r="D694" s="1" t="s">
        <v>10</v>
      </c>
      <c r="E694" s="1" t="s">
        <v>8</v>
      </c>
      <c r="F694" s="1" t="s">
        <v>11</v>
      </c>
      <c r="G694" s="1" t="s">
        <v>3</v>
      </c>
      <c r="H694" s="1" t="s">
        <v>333</v>
      </c>
      <c r="I694" s="1">
        <f t="shared" si="24"/>
        <v>0</v>
      </c>
      <c r="J694" s="1">
        <v>2</v>
      </c>
      <c r="K694" s="1">
        <f>COUNTIF(B694,"MINDDS")</f>
        <v>0</v>
      </c>
    </row>
    <row r="695" spans="1:13" s="1" customFormat="1" x14ac:dyDescent="0.2">
      <c r="A695" s="1" t="s">
        <v>2017</v>
      </c>
      <c r="C695" s="1">
        <v>64</v>
      </c>
      <c r="D695" s="1" t="s">
        <v>10</v>
      </c>
      <c r="E695" s="1" t="s">
        <v>8</v>
      </c>
      <c r="F695" s="1" t="s">
        <v>11</v>
      </c>
      <c r="G695" s="1" t="s">
        <v>3</v>
      </c>
      <c r="H695" s="1" t="s">
        <v>333</v>
      </c>
      <c r="I695" s="1">
        <f t="shared" si="24"/>
        <v>0</v>
      </c>
      <c r="J695" s="1">
        <v>2</v>
      </c>
      <c r="K695" s="1">
        <f>COUNTIF(B695,"MINDDS")</f>
        <v>0</v>
      </c>
    </row>
    <row r="696" spans="1:13" s="1" customFormat="1" x14ac:dyDescent="0.2">
      <c r="A696" s="1" t="s">
        <v>2376</v>
      </c>
      <c r="C696" s="1">
        <v>71</v>
      </c>
      <c r="D696" s="1" t="s">
        <v>5</v>
      </c>
      <c r="E696" s="1" t="s">
        <v>3</v>
      </c>
      <c r="F696" s="1" t="s">
        <v>1226</v>
      </c>
      <c r="G696" s="1" t="s">
        <v>3</v>
      </c>
      <c r="H696" s="1" t="s">
        <v>333</v>
      </c>
      <c r="I696" s="1">
        <f t="shared" si="24"/>
        <v>0</v>
      </c>
      <c r="J696" s="1">
        <v>2</v>
      </c>
      <c r="K696" s="1">
        <f>COUNTIF(B696,"MINDDS")</f>
        <v>0</v>
      </c>
      <c r="M696" s="2"/>
    </row>
    <row r="697" spans="1:13" s="1" customFormat="1" x14ac:dyDescent="0.2">
      <c r="A697" s="1" t="s">
        <v>1</v>
      </c>
      <c r="B697" s="1" t="s">
        <v>2</v>
      </c>
      <c r="D697" s="1" t="s">
        <v>0</v>
      </c>
      <c r="E697" s="1" t="s">
        <v>0</v>
      </c>
      <c r="F697" s="1" t="s">
        <v>0</v>
      </c>
      <c r="G697" s="1" t="s">
        <v>3</v>
      </c>
      <c r="H697" s="1" t="s">
        <v>4</v>
      </c>
      <c r="I697" s="1">
        <v>0</v>
      </c>
      <c r="J697" s="1">
        <f>COUNTIF(H697,"Patient declined study participation")+COUNTIF(H697,"Patient declined study discussion")</f>
        <v>0</v>
      </c>
      <c r="K697" s="1">
        <v>2</v>
      </c>
      <c r="L697" s="2"/>
    </row>
    <row r="698" spans="1:13" s="1" customFormat="1" ht="16" customHeight="1" x14ac:dyDescent="0.2">
      <c r="A698" s="1" t="s">
        <v>21</v>
      </c>
      <c r="B698" s="1" t="s">
        <v>2</v>
      </c>
      <c r="C698" s="1">
        <v>84</v>
      </c>
      <c r="D698" s="1" t="s">
        <v>5</v>
      </c>
      <c r="E698" s="1" t="s">
        <v>8</v>
      </c>
      <c r="F698" s="1" t="s">
        <v>11</v>
      </c>
      <c r="G698" s="1" t="s">
        <v>3</v>
      </c>
      <c r="H698" s="1" t="s">
        <v>22</v>
      </c>
      <c r="I698" s="1">
        <f t="shared" ref="I698:I732" si="25">COUNTIF(H698,"Ineligible.")+COUNTIF(H698,"Patient approached by conflicting study.")</f>
        <v>0</v>
      </c>
      <c r="J698" s="1">
        <v>0</v>
      </c>
      <c r="K698" s="1">
        <v>2</v>
      </c>
      <c r="L698" s="2"/>
      <c r="M698" s="2"/>
    </row>
    <row r="699" spans="1:13" s="1" customFormat="1" x14ac:dyDescent="0.2">
      <c r="A699" s="1" t="s">
        <v>174</v>
      </c>
      <c r="B699" s="1" t="s">
        <v>2</v>
      </c>
      <c r="C699" s="1">
        <v>83</v>
      </c>
      <c r="D699" s="1" t="s">
        <v>10</v>
      </c>
      <c r="E699" s="1" t="s">
        <v>8</v>
      </c>
      <c r="F699" s="1" t="s">
        <v>11</v>
      </c>
      <c r="G699" s="1" t="s">
        <v>175</v>
      </c>
      <c r="H699" s="1" t="s">
        <v>4</v>
      </c>
      <c r="I699" s="1">
        <f t="shared" si="25"/>
        <v>0</v>
      </c>
      <c r="J699" s="1">
        <f t="shared" ref="J699:J716" si="26">COUNTIF(H699,"Patient declined study participation")+COUNTIF(H699,"Patient declined study discussion")</f>
        <v>0</v>
      </c>
      <c r="K699" s="1">
        <v>2</v>
      </c>
      <c r="M699" s="2"/>
    </row>
    <row r="700" spans="1:13" s="1" customFormat="1" x14ac:dyDescent="0.2">
      <c r="A700" s="1" t="s">
        <v>197</v>
      </c>
      <c r="B700" s="1" t="s">
        <v>2</v>
      </c>
      <c r="C700" s="1">
        <v>68</v>
      </c>
      <c r="D700" s="1" t="s">
        <v>5</v>
      </c>
      <c r="E700" s="1" t="s">
        <v>8</v>
      </c>
      <c r="F700" s="1" t="s">
        <v>11</v>
      </c>
      <c r="G700" s="1" t="s">
        <v>3</v>
      </c>
      <c r="H700" s="1" t="s">
        <v>4</v>
      </c>
      <c r="I700" s="1">
        <f t="shared" si="25"/>
        <v>0</v>
      </c>
      <c r="J700" s="1">
        <f t="shared" si="26"/>
        <v>0</v>
      </c>
      <c r="K700" s="1">
        <v>2</v>
      </c>
      <c r="L700" s="2"/>
      <c r="M700" s="2"/>
    </row>
    <row r="701" spans="1:13" s="1" customFormat="1" x14ac:dyDescent="0.2">
      <c r="A701" s="1" t="s">
        <v>401</v>
      </c>
      <c r="C701" s="1">
        <v>76</v>
      </c>
      <c r="D701" s="1" t="s">
        <v>5</v>
      </c>
      <c r="E701" s="1" t="s">
        <v>8</v>
      </c>
      <c r="F701" s="1" t="s">
        <v>11</v>
      </c>
      <c r="G701" s="1" t="s">
        <v>3</v>
      </c>
      <c r="H701" s="1" t="s">
        <v>4</v>
      </c>
      <c r="I701" s="1">
        <f t="shared" si="25"/>
        <v>0</v>
      </c>
      <c r="J701" s="1">
        <f t="shared" si="26"/>
        <v>0</v>
      </c>
      <c r="K701" s="1">
        <v>2</v>
      </c>
      <c r="L701" s="2"/>
      <c r="M701" s="2"/>
    </row>
    <row r="702" spans="1:13" s="1" customFormat="1" x14ac:dyDescent="0.2">
      <c r="A702" s="1" t="s">
        <v>525</v>
      </c>
      <c r="C702" s="1">
        <v>82</v>
      </c>
      <c r="D702" s="1" t="s">
        <v>10</v>
      </c>
      <c r="E702" s="1" t="s">
        <v>8</v>
      </c>
      <c r="F702" s="1" t="s">
        <v>11</v>
      </c>
      <c r="G702" s="1" t="s">
        <v>3</v>
      </c>
      <c r="H702" s="1" t="s">
        <v>4</v>
      </c>
      <c r="I702" s="1">
        <f t="shared" si="25"/>
        <v>0</v>
      </c>
      <c r="J702" s="1">
        <f t="shared" si="26"/>
        <v>0</v>
      </c>
      <c r="K702" s="1">
        <v>2</v>
      </c>
      <c r="L702" s="2"/>
      <c r="M702" s="2"/>
    </row>
    <row r="703" spans="1:13" s="1" customFormat="1" x14ac:dyDescent="0.2">
      <c r="A703" s="1" t="s">
        <v>554</v>
      </c>
      <c r="C703" s="1">
        <f>2017-1948</f>
        <v>69</v>
      </c>
      <c r="D703" s="1" t="s">
        <v>5</v>
      </c>
      <c r="E703" s="1" t="s">
        <v>8</v>
      </c>
      <c r="F703" s="1" t="s">
        <v>11</v>
      </c>
      <c r="G703" s="1" t="s">
        <v>3</v>
      </c>
      <c r="H703" s="1" t="s">
        <v>4</v>
      </c>
      <c r="I703" s="1">
        <f t="shared" si="25"/>
        <v>0</v>
      </c>
      <c r="J703" s="1">
        <f t="shared" si="26"/>
        <v>0</v>
      </c>
      <c r="K703" s="1">
        <v>2</v>
      </c>
      <c r="L703" s="2"/>
      <c r="M703" s="2"/>
    </row>
    <row r="704" spans="1:13" s="1" customFormat="1" x14ac:dyDescent="0.2">
      <c r="A704" s="1" t="s">
        <v>573</v>
      </c>
      <c r="C704" s="1">
        <f>2017-1945</f>
        <v>72</v>
      </c>
      <c r="D704" s="1" t="s">
        <v>5</v>
      </c>
      <c r="E704" s="1" t="s">
        <v>8</v>
      </c>
      <c r="F704" s="1" t="s">
        <v>11</v>
      </c>
      <c r="G704" s="1" t="s">
        <v>3</v>
      </c>
      <c r="H704" s="1" t="s">
        <v>22</v>
      </c>
      <c r="I704" s="1">
        <f t="shared" si="25"/>
        <v>0</v>
      </c>
      <c r="J704" s="1">
        <f t="shared" si="26"/>
        <v>0</v>
      </c>
      <c r="K704" s="1">
        <v>2</v>
      </c>
      <c r="L704" s="2"/>
    </row>
    <row r="705" spans="1:13" s="1" customFormat="1" x14ac:dyDescent="0.2">
      <c r="A705" s="1" t="s">
        <v>610</v>
      </c>
      <c r="C705" s="1">
        <f>2017-1946</f>
        <v>71</v>
      </c>
      <c r="D705" s="1" t="s">
        <v>10</v>
      </c>
      <c r="E705" s="1" t="s">
        <v>8</v>
      </c>
      <c r="F705" s="1" t="s">
        <v>11</v>
      </c>
      <c r="G705" s="1" t="s">
        <v>3</v>
      </c>
      <c r="H705" s="1" t="s">
        <v>4</v>
      </c>
      <c r="I705" s="1">
        <f t="shared" si="25"/>
        <v>0</v>
      </c>
      <c r="J705" s="1">
        <f t="shared" si="26"/>
        <v>0</v>
      </c>
      <c r="K705" s="1">
        <v>2</v>
      </c>
      <c r="L705" s="2"/>
    </row>
    <row r="706" spans="1:13" s="1" customFormat="1" x14ac:dyDescent="0.2">
      <c r="A706" s="3" t="s">
        <v>681</v>
      </c>
      <c r="C706" s="1">
        <v>67</v>
      </c>
      <c r="D706" s="1" t="s">
        <v>10</v>
      </c>
      <c r="E706" s="1" t="s">
        <v>8</v>
      </c>
      <c r="F706" s="1" t="s">
        <v>11</v>
      </c>
      <c r="G706" s="1" t="s">
        <v>3</v>
      </c>
      <c r="H706" s="1" t="s">
        <v>4</v>
      </c>
      <c r="I706" s="1">
        <f t="shared" si="25"/>
        <v>0</v>
      </c>
      <c r="J706" s="1">
        <f t="shared" si="26"/>
        <v>0</v>
      </c>
      <c r="K706" s="1">
        <v>2</v>
      </c>
      <c r="L706" s="2"/>
    </row>
    <row r="707" spans="1:13" s="1" customFormat="1" x14ac:dyDescent="0.2">
      <c r="A707" s="3" t="s">
        <v>766</v>
      </c>
      <c r="C707" s="1">
        <v>69</v>
      </c>
      <c r="D707" s="1" t="s">
        <v>10</v>
      </c>
      <c r="E707" s="1" t="s">
        <v>8</v>
      </c>
      <c r="F707" s="1" t="s">
        <v>11</v>
      </c>
      <c r="G707" s="1" t="s">
        <v>3</v>
      </c>
      <c r="H707" s="1" t="s">
        <v>4</v>
      </c>
      <c r="I707" s="1">
        <f t="shared" si="25"/>
        <v>0</v>
      </c>
      <c r="J707" s="1">
        <f t="shared" si="26"/>
        <v>0</v>
      </c>
      <c r="K707" s="1">
        <v>2</v>
      </c>
      <c r="L707" s="2"/>
    </row>
    <row r="708" spans="1:13" s="1" customFormat="1" x14ac:dyDescent="0.2">
      <c r="A708" s="1" t="s">
        <v>787</v>
      </c>
      <c r="C708" s="1">
        <v>61</v>
      </c>
      <c r="D708" s="1" t="s">
        <v>10</v>
      </c>
      <c r="E708" s="1" t="s">
        <v>620</v>
      </c>
      <c r="F708" s="1" t="s">
        <v>620</v>
      </c>
      <c r="G708" s="1" t="s">
        <v>3</v>
      </c>
      <c r="H708" s="1" t="s">
        <v>4</v>
      </c>
      <c r="I708" s="1">
        <f t="shared" si="25"/>
        <v>0</v>
      </c>
      <c r="J708" s="1">
        <f t="shared" si="26"/>
        <v>0</v>
      </c>
      <c r="K708" s="1">
        <v>2</v>
      </c>
      <c r="L708" s="2"/>
    </row>
    <row r="709" spans="1:13" s="1" customFormat="1" x14ac:dyDescent="0.2">
      <c r="A709" s="1" t="s">
        <v>804</v>
      </c>
      <c r="C709" s="1">
        <f>2018-1955</f>
        <v>63</v>
      </c>
      <c r="D709" s="1" t="s">
        <v>10</v>
      </c>
      <c r="E709" s="1" t="s">
        <v>8</v>
      </c>
      <c r="F709" s="1" t="s">
        <v>11</v>
      </c>
      <c r="G709" s="1" t="s">
        <v>3</v>
      </c>
      <c r="H709" s="1" t="s">
        <v>4</v>
      </c>
      <c r="I709" s="1">
        <f t="shared" si="25"/>
        <v>0</v>
      </c>
      <c r="J709" s="1">
        <f t="shared" si="26"/>
        <v>0</v>
      </c>
      <c r="K709" s="1">
        <v>2</v>
      </c>
      <c r="L709" s="2"/>
    </row>
    <row r="710" spans="1:13" s="1" customFormat="1" x14ac:dyDescent="0.2">
      <c r="A710" s="1" t="s">
        <v>842</v>
      </c>
      <c r="C710" s="1">
        <f>2018-1938</f>
        <v>80</v>
      </c>
      <c r="D710" s="1" t="s">
        <v>10</v>
      </c>
      <c r="E710" s="1" t="s">
        <v>8</v>
      </c>
      <c r="F710" s="1" t="s">
        <v>11</v>
      </c>
      <c r="G710" s="1" t="s">
        <v>3</v>
      </c>
      <c r="H710" s="1" t="s">
        <v>4</v>
      </c>
      <c r="I710" s="1">
        <f t="shared" si="25"/>
        <v>0</v>
      </c>
      <c r="J710" s="1">
        <f t="shared" si="26"/>
        <v>0</v>
      </c>
      <c r="K710" s="1">
        <v>2</v>
      </c>
      <c r="L710" s="2"/>
    </row>
    <row r="711" spans="1:13" s="1" customFormat="1" x14ac:dyDescent="0.2">
      <c r="A711" s="1" t="s">
        <v>977</v>
      </c>
      <c r="C711" s="1">
        <f>2018-1951</f>
        <v>67</v>
      </c>
      <c r="D711" s="1" t="s">
        <v>5</v>
      </c>
      <c r="E711" s="1" t="s">
        <v>620</v>
      </c>
      <c r="F711" s="1" t="s">
        <v>11</v>
      </c>
      <c r="G711" s="1" t="s">
        <v>3</v>
      </c>
      <c r="H711" s="1" t="s">
        <v>4</v>
      </c>
      <c r="I711" s="1">
        <f t="shared" si="25"/>
        <v>0</v>
      </c>
      <c r="J711" s="1">
        <f t="shared" si="26"/>
        <v>0</v>
      </c>
      <c r="K711" s="1">
        <v>2</v>
      </c>
      <c r="L711" s="2"/>
    </row>
    <row r="712" spans="1:13" s="1" customFormat="1" ht="15" customHeight="1" x14ac:dyDescent="0.2">
      <c r="A712" s="1" t="s">
        <v>1038</v>
      </c>
      <c r="C712" s="1">
        <f>2018-1943</f>
        <v>75</v>
      </c>
      <c r="D712" s="1" t="s">
        <v>10</v>
      </c>
      <c r="E712" s="1" t="s">
        <v>8</v>
      </c>
      <c r="F712" s="1" t="s">
        <v>11</v>
      </c>
      <c r="G712" s="1" t="s">
        <v>3</v>
      </c>
      <c r="H712" s="1" t="s">
        <v>4</v>
      </c>
      <c r="I712" s="1">
        <f t="shared" si="25"/>
        <v>0</v>
      </c>
      <c r="J712" s="1">
        <f t="shared" si="26"/>
        <v>0</v>
      </c>
      <c r="K712" s="1">
        <v>2</v>
      </c>
      <c r="L712" s="2"/>
    </row>
    <row r="713" spans="1:13" s="1" customFormat="1" x14ac:dyDescent="0.2">
      <c r="A713" s="1" t="s">
        <v>1103</v>
      </c>
      <c r="C713" s="1">
        <f>2018-1948</f>
        <v>70</v>
      </c>
      <c r="D713" s="1" t="s">
        <v>10</v>
      </c>
      <c r="E713" s="1" t="s">
        <v>8</v>
      </c>
      <c r="F713" s="1" t="s">
        <v>11</v>
      </c>
      <c r="G713" s="1" t="s">
        <v>3</v>
      </c>
      <c r="H713" s="1" t="s">
        <v>1104</v>
      </c>
      <c r="I713" s="1">
        <f t="shared" si="25"/>
        <v>0</v>
      </c>
      <c r="J713" s="1">
        <f t="shared" si="26"/>
        <v>0</v>
      </c>
      <c r="K713" s="1">
        <v>2</v>
      </c>
      <c r="L713" s="2"/>
      <c r="M713" s="2"/>
    </row>
    <row r="714" spans="1:13" s="1" customFormat="1" x14ac:dyDescent="0.2">
      <c r="A714" s="4" t="s">
        <v>1114</v>
      </c>
      <c r="C714" s="4">
        <f>2018-1954</f>
        <v>64</v>
      </c>
      <c r="D714" s="4" t="s">
        <v>10</v>
      </c>
      <c r="E714" s="4" t="s">
        <v>8</v>
      </c>
      <c r="F714" s="4" t="s">
        <v>11</v>
      </c>
      <c r="G714" s="4" t="s">
        <v>3</v>
      </c>
      <c r="H714" s="1" t="s">
        <v>1104</v>
      </c>
      <c r="I714" s="1">
        <f t="shared" si="25"/>
        <v>0</v>
      </c>
      <c r="J714" s="1">
        <f t="shared" si="26"/>
        <v>0</v>
      </c>
      <c r="K714" s="1">
        <v>2</v>
      </c>
      <c r="L714" s="2"/>
      <c r="M714" s="2"/>
    </row>
    <row r="715" spans="1:13" s="1" customFormat="1" x14ac:dyDescent="0.2">
      <c r="A715" s="1" t="s">
        <v>1230</v>
      </c>
      <c r="C715" s="1">
        <v>65</v>
      </c>
      <c r="D715" s="1" t="s">
        <v>10</v>
      </c>
      <c r="E715" s="1" t="s">
        <v>8</v>
      </c>
      <c r="F715" s="1" t="s">
        <v>11</v>
      </c>
      <c r="G715" s="1" t="s">
        <v>3</v>
      </c>
      <c r="H715" s="1" t="s">
        <v>4</v>
      </c>
      <c r="I715" s="1">
        <f t="shared" si="25"/>
        <v>0</v>
      </c>
      <c r="J715" s="1">
        <f t="shared" si="26"/>
        <v>0</v>
      </c>
      <c r="K715" s="1">
        <v>2</v>
      </c>
      <c r="L715" s="2"/>
    </row>
    <row r="716" spans="1:13" s="1" customFormat="1" x14ac:dyDescent="0.2">
      <c r="A716" s="1" t="s">
        <v>1267</v>
      </c>
      <c r="C716" s="1">
        <f>2018-1949</f>
        <v>69</v>
      </c>
      <c r="D716" s="1" t="s">
        <v>5</v>
      </c>
      <c r="E716" s="1" t="s">
        <v>620</v>
      </c>
      <c r="F716" s="1" t="s">
        <v>11</v>
      </c>
      <c r="G716" s="1" t="s">
        <v>3</v>
      </c>
      <c r="H716" s="1" t="s">
        <v>4</v>
      </c>
      <c r="I716" s="1">
        <f t="shared" si="25"/>
        <v>0</v>
      </c>
      <c r="J716" s="1">
        <f t="shared" si="26"/>
        <v>0</v>
      </c>
      <c r="K716" s="1">
        <v>2</v>
      </c>
      <c r="L716" s="2"/>
    </row>
    <row r="717" spans="1:13" s="1" customFormat="1" x14ac:dyDescent="0.2">
      <c r="A717" s="1" t="s">
        <v>1268</v>
      </c>
      <c r="C717" s="1">
        <f>2018-1948</f>
        <v>70</v>
      </c>
      <c r="D717" s="1" t="s">
        <v>10</v>
      </c>
      <c r="E717" s="1" t="s">
        <v>620</v>
      </c>
      <c r="F717" s="1" t="s">
        <v>11</v>
      </c>
      <c r="G717" s="1" t="s">
        <v>3</v>
      </c>
      <c r="H717" s="1" t="s">
        <v>1269</v>
      </c>
      <c r="I717" s="1">
        <f t="shared" si="25"/>
        <v>0</v>
      </c>
      <c r="J717" s="1">
        <v>0</v>
      </c>
      <c r="K717" s="1">
        <v>2</v>
      </c>
      <c r="L717" s="2"/>
    </row>
    <row r="718" spans="1:13" s="1" customFormat="1" x14ac:dyDescent="0.2">
      <c r="A718" s="1" t="s">
        <v>1354</v>
      </c>
      <c r="C718" s="1">
        <v>71</v>
      </c>
      <c r="D718" s="1" t="s">
        <v>10</v>
      </c>
      <c r="E718" s="1" t="s">
        <v>8</v>
      </c>
      <c r="F718" s="1" t="s">
        <v>11</v>
      </c>
      <c r="G718" s="1" t="s">
        <v>3</v>
      </c>
      <c r="H718" s="1" t="s">
        <v>1104</v>
      </c>
      <c r="I718" s="1">
        <f t="shared" si="25"/>
        <v>0</v>
      </c>
      <c r="J718" s="1">
        <f t="shared" ref="J718:J733" si="27">COUNTIF(H718,"Patient declined study participation")+COUNTIF(H718,"Patient declined study discussion")</f>
        <v>0</v>
      </c>
      <c r="K718" s="1">
        <v>2</v>
      </c>
    </row>
    <row r="719" spans="1:13" s="1" customFormat="1" x14ac:dyDescent="0.2">
      <c r="A719" s="1" t="s">
        <v>1363</v>
      </c>
      <c r="C719" s="1">
        <f>2018-1957</f>
        <v>61</v>
      </c>
      <c r="D719" s="1" t="s">
        <v>5</v>
      </c>
      <c r="E719" s="1" t="s">
        <v>8</v>
      </c>
      <c r="F719" s="1" t="s">
        <v>11</v>
      </c>
      <c r="G719" s="1" t="s">
        <v>3</v>
      </c>
      <c r="H719" s="1" t="s">
        <v>4</v>
      </c>
      <c r="I719" s="1">
        <f t="shared" si="25"/>
        <v>0</v>
      </c>
      <c r="J719" s="1">
        <f t="shared" si="27"/>
        <v>0</v>
      </c>
      <c r="K719" s="1">
        <v>2</v>
      </c>
      <c r="L719" s="2"/>
    </row>
    <row r="720" spans="1:13" s="1" customFormat="1" x14ac:dyDescent="0.2">
      <c r="A720" s="1" t="s">
        <v>1412</v>
      </c>
      <c r="C720" s="1">
        <v>75</v>
      </c>
      <c r="D720" s="1" t="s">
        <v>10</v>
      </c>
      <c r="E720" s="1" t="s">
        <v>620</v>
      </c>
      <c r="F720" s="1" t="s">
        <v>11</v>
      </c>
      <c r="G720" s="1" t="s">
        <v>3</v>
      </c>
      <c r="H720" s="1" t="s">
        <v>1104</v>
      </c>
      <c r="I720" s="1">
        <f t="shared" si="25"/>
        <v>0</v>
      </c>
      <c r="J720" s="1">
        <f t="shared" si="27"/>
        <v>0</v>
      </c>
      <c r="K720" s="1">
        <v>2</v>
      </c>
    </row>
    <row r="721" spans="1:12" s="1" customFormat="1" x14ac:dyDescent="0.2">
      <c r="A721" s="1" t="s">
        <v>1455</v>
      </c>
      <c r="C721" s="1">
        <v>66</v>
      </c>
      <c r="D721" s="1" t="s">
        <v>10</v>
      </c>
      <c r="E721" s="1" t="s">
        <v>8</v>
      </c>
      <c r="F721" s="1" t="s">
        <v>11</v>
      </c>
      <c r="G721" s="1" t="s">
        <v>3</v>
      </c>
      <c r="H721" s="1" t="s">
        <v>4</v>
      </c>
      <c r="I721" s="1">
        <f t="shared" si="25"/>
        <v>0</v>
      </c>
      <c r="J721" s="1">
        <f t="shared" si="27"/>
        <v>0</v>
      </c>
      <c r="K721" s="1">
        <v>2</v>
      </c>
      <c r="L721" s="2"/>
    </row>
    <row r="722" spans="1:12" s="1" customFormat="1" x14ac:dyDescent="0.2">
      <c r="A722" s="1" t="s">
        <v>1462</v>
      </c>
      <c r="C722" s="1">
        <v>73</v>
      </c>
      <c r="D722" s="1" t="s">
        <v>10</v>
      </c>
      <c r="E722" s="1" t="s">
        <v>8</v>
      </c>
      <c r="F722" s="1" t="s">
        <v>11</v>
      </c>
      <c r="G722" s="1" t="s">
        <v>3</v>
      </c>
      <c r="H722" s="1" t="s">
        <v>4</v>
      </c>
      <c r="I722" s="1">
        <f t="shared" si="25"/>
        <v>0</v>
      </c>
      <c r="J722" s="1">
        <f t="shared" si="27"/>
        <v>0</v>
      </c>
      <c r="K722" s="1">
        <v>2</v>
      </c>
      <c r="L722" s="2"/>
    </row>
    <row r="723" spans="1:12" s="1" customFormat="1" x14ac:dyDescent="0.2">
      <c r="A723" s="1" t="s">
        <v>1490</v>
      </c>
      <c r="C723" s="1">
        <v>67</v>
      </c>
      <c r="D723" s="1" t="s">
        <v>10</v>
      </c>
      <c r="E723" s="1" t="s">
        <v>8</v>
      </c>
      <c r="F723" s="1" t="s">
        <v>11</v>
      </c>
      <c r="G723" s="1" t="s">
        <v>3</v>
      </c>
      <c r="H723" s="1" t="s">
        <v>4</v>
      </c>
      <c r="I723" s="1">
        <f t="shared" si="25"/>
        <v>0</v>
      </c>
      <c r="J723" s="1">
        <f t="shared" si="27"/>
        <v>0</v>
      </c>
      <c r="K723" s="1">
        <v>2</v>
      </c>
      <c r="L723" s="2"/>
    </row>
    <row r="724" spans="1:12" s="1" customFormat="1" x14ac:dyDescent="0.2">
      <c r="A724" s="1" t="s">
        <v>1573</v>
      </c>
      <c r="C724" s="1">
        <f>2018-1945</f>
        <v>73</v>
      </c>
      <c r="D724" s="1" t="s">
        <v>5</v>
      </c>
      <c r="E724" s="1" t="s">
        <v>8</v>
      </c>
      <c r="F724" s="1" t="s">
        <v>11</v>
      </c>
      <c r="G724" s="1" t="s">
        <v>3</v>
      </c>
      <c r="H724" s="1" t="s">
        <v>4</v>
      </c>
      <c r="I724" s="1">
        <f t="shared" si="25"/>
        <v>0</v>
      </c>
      <c r="J724" s="1">
        <f t="shared" si="27"/>
        <v>0</v>
      </c>
      <c r="K724" s="1">
        <v>2</v>
      </c>
      <c r="L724" s="2"/>
    </row>
    <row r="725" spans="1:12" s="1" customFormat="1" x14ac:dyDescent="0.2">
      <c r="A725" s="1" t="s">
        <v>1586</v>
      </c>
      <c r="C725" s="1">
        <f>2019-1953</f>
        <v>66</v>
      </c>
      <c r="D725" s="1" t="s">
        <v>10</v>
      </c>
      <c r="E725" s="1" t="s">
        <v>8</v>
      </c>
      <c r="F725" s="1" t="s">
        <v>11</v>
      </c>
      <c r="G725" s="1" t="s">
        <v>3</v>
      </c>
      <c r="H725" s="1" t="s">
        <v>4</v>
      </c>
      <c r="I725" s="1">
        <f t="shared" si="25"/>
        <v>0</v>
      </c>
      <c r="J725" s="1">
        <f t="shared" si="27"/>
        <v>0</v>
      </c>
      <c r="K725" s="1">
        <v>2</v>
      </c>
      <c r="L725" s="2"/>
    </row>
    <row r="726" spans="1:12" s="1" customFormat="1" x14ac:dyDescent="0.2">
      <c r="A726" s="1" t="s">
        <v>1598</v>
      </c>
      <c r="C726" s="1">
        <v>66</v>
      </c>
      <c r="D726" s="1" t="s">
        <v>5</v>
      </c>
      <c r="E726" s="1" t="s">
        <v>8</v>
      </c>
      <c r="F726" s="1" t="s">
        <v>11</v>
      </c>
      <c r="G726" s="1" t="s">
        <v>3</v>
      </c>
      <c r="H726" s="1" t="s">
        <v>4</v>
      </c>
      <c r="I726" s="1">
        <f t="shared" si="25"/>
        <v>0</v>
      </c>
      <c r="J726" s="1">
        <f t="shared" si="27"/>
        <v>0</v>
      </c>
      <c r="K726" s="1">
        <v>2</v>
      </c>
      <c r="L726" s="2"/>
    </row>
    <row r="727" spans="1:12" s="1" customFormat="1" x14ac:dyDescent="0.2">
      <c r="A727" s="1" t="s">
        <v>1889</v>
      </c>
      <c r="C727" s="1">
        <v>73</v>
      </c>
      <c r="D727" s="1" t="s">
        <v>5</v>
      </c>
      <c r="E727" s="1" t="s">
        <v>8</v>
      </c>
      <c r="F727" s="1" t="s">
        <v>11</v>
      </c>
      <c r="G727" s="1" t="s">
        <v>3</v>
      </c>
      <c r="H727" s="1" t="s">
        <v>4</v>
      </c>
      <c r="I727" s="1">
        <f t="shared" si="25"/>
        <v>0</v>
      </c>
      <c r="J727" s="1">
        <f t="shared" si="27"/>
        <v>0</v>
      </c>
      <c r="K727" s="1">
        <v>2</v>
      </c>
      <c r="L727" s="2"/>
    </row>
    <row r="728" spans="1:12" s="1" customFormat="1" x14ac:dyDescent="0.2">
      <c r="A728" s="1" t="s">
        <v>1969</v>
      </c>
      <c r="C728" s="1">
        <v>83</v>
      </c>
      <c r="D728" s="1" t="s">
        <v>10</v>
      </c>
      <c r="E728" s="1" t="s">
        <v>8</v>
      </c>
      <c r="F728" s="1" t="s">
        <v>11</v>
      </c>
      <c r="G728" s="1" t="s">
        <v>3</v>
      </c>
      <c r="H728" s="1" t="s">
        <v>4</v>
      </c>
      <c r="I728" s="1">
        <f t="shared" si="25"/>
        <v>0</v>
      </c>
      <c r="J728" s="1">
        <f t="shared" si="27"/>
        <v>0</v>
      </c>
      <c r="K728" s="1">
        <v>2</v>
      </c>
      <c r="L728" s="2"/>
    </row>
    <row r="729" spans="1:12" s="1" customFormat="1" x14ac:dyDescent="0.2">
      <c r="A729" s="1" t="s">
        <v>2179</v>
      </c>
      <c r="C729" s="1">
        <v>76</v>
      </c>
      <c r="D729" s="1" t="s">
        <v>5</v>
      </c>
      <c r="E729" s="1" t="s">
        <v>8</v>
      </c>
      <c r="F729" s="1" t="s">
        <v>11</v>
      </c>
      <c r="G729" s="1" t="s">
        <v>3</v>
      </c>
      <c r="H729" s="1" t="s">
        <v>4</v>
      </c>
      <c r="I729" s="1">
        <f t="shared" si="25"/>
        <v>0</v>
      </c>
      <c r="J729" s="1">
        <f t="shared" si="27"/>
        <v>0</v>
      </c>
      <c r="K729" s="1">
        <v>2</v>
      </c>
      <c r="L729" s="2"/>
    </row>
    <row r="730" spans="1:12" s="1" customFormat="1" x14ac:dyDescent="0.2">
      <c r="A730" s="1" t="s">
        <v>2216</v>
      </c>
      <c r="C730" s="1">
        <v>76</v>
      </c>
      <c r="D730" s="1" t="s">
        <v>5</v>
      </c>
      <c r="E730" s="1" t="s">
        <v>8</v>
      </c>
      <c r="F730" s="1" t="s">
        <v>11</v>
      </c>
      <c r="G730" s="1" t="s">
        <v>3</v>
      </c>
      <c r="H730" s="1" t="s">
        <v>4</v>
      </c>
      <c r="I730" s="1">
        <f t="shared" si="25"/>
        <v>0</v>
      </c>
      <c r="J730" s="1">
        <f t="shared" si="27"/>
        <v>0</v>
      </c>
      <c r="K730" s="1">
        <v>2</v>
      </c>
      <c r="L730" s="2"/>
    </row>
    <row r="731" spans="1:12" s="1" customFormat="1" x14ac:dyDescent="0.2">
      <c r="A731" s="1" t="s">
        <v>2236</v>
      </c>
      <c r="C731" s="1">
        <v>84</v>
      </c>
      <c r="D731" s="1" t="s">
        <v>10</v>
      </c>
      <c r="E731" s="1" t="s">
        <v>8</v>
      </c>
      <c r="F731" s="1" t="s">
        <v>11</v>
      </c>
      <c r="G731" s="1" t="s">
        <v>3</v>
      </c>
      <c r="H731" s="1" t="s">
        <v>4</v>
      </c>
      <c r="I731" s="1">
        <f t="shared" si="25"/>
        <v>0</v>
      </c>
      <c r="J731" s="1">
        <f t="shared" si="27"/>
        <v>0</v>
      </c>
      <c r="K731" s="1">
        <v>2</v>
      </c>
      <c r="L731" s="2"/>
    </row>
    <row r="732" spans="1:12" s="1" customFormat="1" x14ac:dyDescent="0.2">
      <c r="A732" s="1" t="s">
        <v>2382</v>
      </c>
      <c r="C732" s="1">
        <v>67</v>
      </c>
      <c r="D732" s="1" t="s">
        <v>5</v>
      </c>
      <c r="E732" s="1" t="s">
        <v>8</v>
      </c>
      <c r="F732" s="1" t="s">
        <v>11</v>
      </c>
      <c r="G732" s="1" t="s">
        <v>3</v>
      </c>
      <c r="H732" s="1" t="s">
        <v>2383</v>
      </c>
      <c r="I732" s="1">
        <f t="shared" si="25"/>
        <v>0</v>
      </c>
      <c r="J732" s="1">
        <f t="shared" si="27"/>
        <v>0</v>
      </c>
      <c r="K732" s="1">
        <v>2</v>
      </c>
      <c r="L732" s="2"/>
    </row>
    <row r="733" spans="1:12" s="1" customFormat="1" x14ac:dyDescent="0.2">
      <c r="A733" s="1" t="s">
        <v>1662</v>
      </c>
      <c r="C733" s="1">
        <v>69</v>
      </c>
      <c r="D733" s="1" t="s">
        <v>10</v>
      </c>
      <c r="E733" s="1" t="s">
        <v>8</v>
      </c>
      <c r="F733" s="1" t="s">
        <v>11</v>
      </c>
      <c r="G733" s="1" t="s">
        <v>3</v>
      </c>
      <c r="H733" s="1" t="s">
        <v>24</v>
      </c>
      <c r="I733" s="1">
        <v>1</v>
      </c>
      <c r="J733" s="1">
        <f t="shared" si="27"/>
        <v>0</v>
      </c>
      <c r="K733" s="1">
        <f>COUNTIF(B733,"MINDDS")</f>
        <v>0</v>
      </c>
    </row>
  </sheetData>
  <conditionalFormatting sqref="G1 G363:G425 G429">
    <cfRule type="containsText" dxfId="20" priority="10" operator="containsText" text="Y">
      <formula>NOT(ISERROR(SEARCH("Y",G1)))</formula>
    </cfRule>
  </conditionalFormatting>
  <conditionalFormatting sqref="G2:G362">
    <cfRule type="containsText" dxfId="19" priority="9" operator="containsText" text="Y">
      <formula>NOT(ISERROR(SEARCH("Y",G2)))</formula>
    </cfRule>
  </conditionalFormatting>
  <conditionalFormatting sqref="G432:G696">
    <cfRule type="containsText" dxfId="18" priority="8" operator="containsText" text="Y">
      <formula>NOT(ISERROR(SEARCH("Y",G432)))</formula>
    </cfRule>
  </conditionalFormatting>
  <conditionalFormatting sqref="G431">
    <cfRule type="containsText" dxfId="17" priority="7" operator="containsText" text="Y">
      <formula>NOT(ISERROR(SEARCH("Y",G431)))</formula>
    </cfRule>
  </conditionalFormatting>
  <conditionalFormatting sqref="G697:G732">
    <cfRule type="containsText" dxfId="16" priority="6" operator="containsText" text="Y">
      <formula>NOT(ISERROR(SEARCH("Y",G697)))</formula>
    </cfRule>
  </conditionalFormatting>
  <conditionalFormatting sqref="G733">
    <cfRule type="containsText" dxfId="15" priority="4" operator="containsText" text="Y">
      <formula>NOT(ISERROR(SEARCH("Y",G733)))</formula>
    </cfRule>
  </conditionalFormatting>
  <conditionalFormatting sqref="G426">
    <cfRule type="containsText" dxfId="14" priority="3" operator="containsText" text="Y">
      <formula>NOT(ISERROR(SEARCH("Y",G426)))</formula>
    </cfRule>
  </conditionalFormatting>
  <conditionalFormatting sqref="G427">
    <cfRule type="containsText" dxfId="13" priority="2" operator="containsText" text="Y">
      <formula>NOT(ISERROR(SEARCH("Y",G427)))</formula>
    </cfRule>
  </conditionalFormatting>
  <conditionalFormatting sqref="G428:G429">
    <cfRule type="containsText" dxfId="12" priority="1" operator="containsText" text="Y">
      <formula>NOT(ISERROR(SEARCH("Y",G428)))</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ADB14-5FCF-A842-BB65-F0E8C0738BF7}">
  <dimension ref="A1:X497"/>
  <sheetViews>
    <sheetView zoomScaleNormal="100" workbookViewId="0">
      <pane ySplit="1" topLeftCell="A2" activePane="bottomLeft" state="frozen"/>
      <selection pane="bottomLeft"/>
    </sheetView>
  </sheetViews>
  <sheetFormatPr baseColWidth="10" defaultRowHeight="16" x14ac:dyDescent="0.2"/>
  <cols>
    <col min="1" max="7" width="10.83203125" style="1"/>
    <col min="8" max="8" width="34.83203125" style="1" customWidth="1"/>
    <col min="9" max="15" width="10.83203125" style="1"/>
    <col min="16" max="16" width="32.83203125" style="1" customWidth="1"/>
    <col min="17" max="16384" width="10.83203125" style="1"/>
  </cols>
  <sheetData>
    <row r="1" spans="1:16" s="1" customFormat="1" x14ac:dyDescent="0.2">
      <c r="A1" s="1" t="s">
        <v>2405</v>
      </c>
      <c r="B1" s="1" t="s">
        <v>2406</v>
      </c>
      <c r="C1" s="1" t="s">
        <v>2401</v>
      </c>
      <c r="D1" s="1" t="s">
        <v>2402</v>
      </c>
      <c r="E1" s="1" t="s">
        <v>2403</v>
      </c>
      <c r="F1" s="1" t="s">
        <v>2404</v>
      </c>
      <c r="G1" s="1" t="s">
        <v>2407</v>
      </c>
      <c r="H1" s="1" t="s">
        <v>2408</v>
      </c>
      <c r="I1" s="1" t="s">
        <v>2409</v>
      </c>
      <c r="J1" s="1" t="s">
        <v>2410</v>
      </c>
      <c r="K1" s="1" t="s">
        <v>2411</v>
      </c>
      <c r="L1" s="1" t="s">
        <v>2412</v>
      </c>
    </row>
    <row r="2" spans="1:16" s="1" customFormat="1" x14ac:dyDescent="0.2">
      <c r="A2" s="1" t="s">
        <v>2525</v>
      </c>
      <c r="C2" s="1">
        <v>69</v>
      </c>
      <c r="D2" s="1" t="s">
        <v>10</v>
      </c>
      <c r="E2" s="1" t="s">
        <v>8</v>
      </c>
      <c r="F2" s="1" t="s">
        <v>11</v>
      </c>
      <c r="G2" s="1" t="s">
        <v>3</v>
      </c>
      <c r="H2" s="1" t="s">
        <v>75</v>
      </c>
      <c r="I2" s="1">
        <v>2</v>
      </c>
      <c r="J2" s="1">
        <f t="shared" ref="J2:J33" si="0">COUNTIF(H2,"Patient declined study participation")+COUNTIF(H2,"Patient declined study discussion")</f>
        <v>0</v>
      </c>
      <c r="K2" s="1">
        <f>COUNTIF(B2,"MINDDS")</f>
        <v>0</v>
      </c>
      <c r="P2" s="1" t="s">
        <v>3305</v>
      </c>
    </row>
    <row r="3" spans="1:16" s="1" customFormat="1" x14ac:dyDescent="0.2">
      <c r="A3" s="1" t="s">
        <v>2533</v>
      </c>
      <c r="C3" s="1">
        <v>77</v>
      </c>
      <c r="D3" s="1" t="s">
        <v>5</v>
      </c>
      <c r="E3" s="1" t="s">
        <v>8</v>
      </c>
      <c r="F3" s="1" t="s">
        <v>11</v>
      </c>
      <c r="G3" s="1" t="s">
        <v>3</v>
      </c>
      <c r="H3" s="1" t="s">
        <v>2189</v>
      </c>
      <c r="I3" s="1">
        <v>2</v>
      </c>
      <c r="J3" s="1">
        <f t="shared" si="0"/>
        <v>0</v>
      </c>
      <c r="K3" s="1">
        <f>COUNTIF(B3,"MINDDS")</f>
        <v>0</v>
      </c>
    </row>
    <row r="4" spans="1:16" s="1" customFormat="1" x14ac:dyDescent="0.2">
      <c r="A4" s="1" t="s">
        <v>2546</v>
      </c>
      <c r="C4" s="1">
        <v>83</v>
      </c>
      <c r="D4" s="1" t="s">
        <v>10</v>
      </c>
      <c r="E4" s="1" t="s">
        <v>8</v>
      </c>
      <c r="F4" s="1" t="s">
        <v>11</v>
      </c>
      <c r="G4" s="1" t="s">
        <v>3</v>
      </c>
      <c r="H4" s="1" t="s">
        <v>75</v>
      </c>
      <c r="I4" s="1">
        <v>2</v>
      </c>
      <c r="J4" s="1">
        <f t="shared" si="0"/>
        <v>0</v>
      </c>
      <c r="K4" s="1">
        <f>COUNTIF(B4,"MINDDS")</f>
        <v>0</v>
      </c>
    </row>
    <row r="5" spans="1:16" s="1" customFormat="1" x14ac:dyDescent="0.2">
      <c r="A5" s="1" t="s">
        <v>2552</v>
      </c>
      <c r="C5" s="1">
        <v>65</v>
      </c>
      <c r="D5" s="1" t="s">
        <v>10</v>
      </c>
      <c r="E5" s="1" t="s">
        <v>8</v>
      </c>
      <c r="F5" s="1" t="s">
        <v>11</v>
      </c>
      <c r="G5" s="1" t="s">
        <v>3</v>
      </c>
      <c r="H5" s="1" t="s">
        <v>75</v>
      </c>
      <c r="I5" s="1">
        <v>2</v>
      </c>
      <c r="J5" s="1">
        <f t="shared" si="0"/>
        <v>0</v>
      </c>
      <c r="K5" s="1">
        <f>COUNTIF(B5,"MINDDS")</f>
        <v>0</v>
      </c>
    </row>
    <row r="6" spans="1:16" s="1" customFormat="1" x14ac:dyDescent="0.2">
      <c r="A6" s="1" t="s">
        <v>2571</v>
      </c>
      <c r="C6" s="1">
        <v>65</v>
      </c>
      <c r="D6" s="1" t="s">
        <v>10</v>
      </c>
      <c r="E6" s="1" t="s">
        <v>8</v>
      </c>
      <c r="F6" s="1" t="s">
        <v>11</v>
      </c>
      <c r="G6" s="1" t="s">
        <v>3</v>
      </c>
      <c r="H6" s="1" t="s">
        <v>75</v>
      </c>
      <c r="I6" s="1">
        <v>2</v>
      </c>
      <c r="J6" s="1">
        <f t="shared" si="0"/>
        <v>0</v>
      </c>
      <c r="K6" s="1">
        <f>COUNTIF(B6,"MINDDS")</f>
        <v>0</v>
      </c>
    </row>
    <row r="7" spans="1:16" s="1" customFormat="1" x14ac:dyDescent="0.2">
      <c r="A7" s="1" t="s">
        <v>2589</v>
      </c>
      <c r="C7" s="1">
        <v>66</v>
      </c>
      <c r="D7" s="1" t="s">
        <v>10</v>
      </c>
      <c r="E7" s="1" t="s">
        <v>8</v>
      </c>
      <c r="F7" s="1" t="s">
        <v>11</v>
      </c>
      <c r="G7" s="1" t="s">
        <v>3</v>
      </c>
      <c r="H7" s="1" t="s">
        <v>2189</v>
      </c>
      <c r="I7" s="1">
        <v>2</v>
      </c>
      <c r="J7" s="1">
        <f t="shared" si="0"/>
        <v>0</v>
      </c>
      <c r="K7" s="1">
        <f>COUNTIF(B7,"MINDDS")</f>
        <v>0</v>
      </c>
    </row>
    <row r="8" spans="1:16" s="1" customFormat="1" x14ac:dyDescent="0.2">
      <c r="A8" s="1" t="s">
        <v>2594</v>
      </c>
      <c r="C8" s="1">
        <v>73</v>
      </c>
      <c r="D8" s="1" t="s">
        <v>10</v>
      </c>
      <c r="E8" s="1" t="s">
        <v>620</v>
      </c>
      <c r="F8" s="1" t="s">
        <v>11</v>
      </c>
      <c r="G8" s="1" t="s">
        <v>3</v>
      </c>
      <c r="H8" s="1" t="s">
        <v>2189</v>
      </c>
      <c r="I8" s="1">
        <v>2</v>
      </c>
      <c r="J8" s="1">
        <f t="shared" si="0"/>
        <v>0</v>
      </c>
      <c r="K8" s="1">
        <f>COUNTIF(B8,"MINDDS")</f>
        <v>0</v>
      </c>
    </row>
    <row r="9" spans="1:16" s="1" customFormat="1" x14ac:dyDescent="0.2">
      <c r="A9" s="1" t="s">
        <v>2595</v>
      </c>
      <c r="C9" s="1">
        <v>79</v>
      </c>
      <c r="D9" s="1" t="s">
        <v>5</v>
      </c>
      <c r="E9" s="1" t="s">
        <v>8</v>
      </c>
      <c r="F9" s="1" t="s">
        <v>11</v>
      </c>
      <c r="G9" s="1" t="s">
        <v>3</v>
      </c>
      <c r="H9" s="1" t="s">
        <v>2189</v>
      </c>
      <c r="I9" s="1">
        <v>2</v>
      </c>
      <c r="J9" s="1">
        <f t="shared" si="0"/>
        <v>0</v>
      </c>
      <c r="K9" s="1">
        <f>COUNTIF(B9,"MINDDS")</f>
        <v>0</v>
      </c>
    </row>
    <row r="10" spans="1:16" s="1" customFormat="1" x14ac:dyDescent="0.2">
      <c r="A10" s="1" t="s">
        <v>2610</v>
      </c>
      <c r="C10" s="1">
        <v>69</v>
      </c>
      <c r="D10" s="1" t="s">
        <v>10</v>
      </c>
      <c r="E10" s="1" t="s">
        <v>8</v>
      </c>
      <c r="F10" s="1" t="s">
        <v>11</v>
      </c>
      <c r="G10" s="1" t="s">
        <v>3</v>
      </c>
      <c r="H10" s="1" t="s">
        <v>2189</v>
      </c>
      <c r="I10" s="1">
        <v>2</v>
      </c>
      <c r="J10" s="1">
        <f t="shared" si="0"/>
        <v>0</v>
      </c>
      <c r="K10" s="1">
        <f>COUNTIF(B10,"MINDDS")</f>
        <v>0</v>
      </c>
    </row>
    <row r="11" spans="1:16" s="1" customFormat="1" x14ac:dyDescent="0.2">
      <c r="A11" s="1" t="s">
        <v>2611</v>
      </c>
      <c r="C11" s="1">
        <v>72</v>
      </c>
      <c r="D11" s="1" t="s">
        <v>5</v>
      </c>
      <c r="E11" s="1" t="s">
        <v>620</v>
      </c>
      <c r="F11" s="1" t="s">
        <v>11</v>
      </c>
      <c r="G11" s="1" t="s">
        <v>3</v>
      </c>
      <c r="H11" s="1" t="s">
        <v>2189</v>
      </c>
      <c r="I11" s="1">
        <v>2</v>
      </c>
      <c r="J11" s="1">
        <f t="shared" si="0"/>
        <v>0</v>
      </c>
      <c r="K11" s="1">
        <f>COUNTIF(B11,"MINDDS")</f>
        <v>0</v>
      </c>
    </row>
    <row r="12" spans="1:16" s="1" customFormat="1" x14ac:dyDescent="0.2">
      <c r="A12" s="1" t="s">
        <v>2645</v>
      </c>
      <c r="C12" s="1">
        <v>71</v>
      </c>
      <c r="D12" s="1" t="s">
        <v>5</v>
      </c>
      <c r="E12" s="1" t="s">
        <v>8</v>
      </c>
      <c r="F12" s="1" t="s">
        <v>11</v>
      </c>
      <c r="G12" s="1" t="s">
        <v>3</v>
      </c>
      <c r="H12" s="1" t="s">
        <v>75</v>
      </c>
      <c r="I12" s="1">
        <v>2</v>
      </c>
      <c r="J12" s="1">
        <f t="shared" si="0"/>
        <v>0</v>
      </c>
      <c r="K12" s="1">
        <f>COUNTIF(B12,"MINDDS")</f>
        <v>0</v>
      </c>
    </row>
    <row r="13" spans="1:16" s="1" customFormat="1" x14ac:dyDescent="0.2">
      <c r="A13" s="1" t="s">
        <v>2646</v>
      </c>
      <c r="C13" s="1">
        <v>78</v>
      </c>
      <c r="D13" s="1" t="s">
        <v>10</v>
      </c>
      <c r="E13" s="1" t="s">
        <v>8</v>
      </c>
      <c r="F13" s="1" t="s">
        <v>11</v>
      </c>
      <c r="G13" s="1" t="s">
        <v>3</v>
      </c>
      <c r="H13" s="1" t="s">
        <v>75</v>
      </c>
      <c r="I13" s="1">
        <v>2</v>
      </c>
      <c r="J13" s="1">
        <f t="shared" si="0"/>
        <v>0</v>
      </c>
      <c r="K13" s="1">
        <f>COUNTIF(B13,"MINDDS")</f>
        <v>0</v>
      </c>
    </row>
    <row r="14" spans="1:16" s="1" customFormat="1" x14ac:dyDescent="0.2">
      <c r="A14" s="1" t="s">
        <v>2647</v>
      </c>
      <c r="C14" s="1">
        <v>78</v>
      </c>
      <c r="D14" s="1" t="s">
        <v>10</v>
      </c>
      <c r="E14" s="1" t="s">
        <v>8</v>
      </c>
      <c r="F14" s="1" t="s">
        <v>11</v>
      </c>
      <c r="G14" s="1" t="s">
        <v>3</v>
      </c>
      <c r="H14" s="1" t="s">
        <v>75</v>
      </c>
      <c r="I14" s="1">
        <v>2</v>
      </c>
      <c r="J14" s="1">
        <f t="shared" si="0"/>
        <v>0</v>
      </c>
      <c r="K14" s="1">
        <f>COUNTIF(B14,"MINDDS")</f>
        <v>0</v>
      </c>
    </row>
    <row r="15" spans="1:16" s="1" customFormat="1" x14ac:dyDescent="0.2">
      <c r="A15" s="1" t="s">
        <v>2667</v>
      </c>
      <c r="C15" s="1">
        <v>76</v>
      </c>
      <c r="D15" s="1" t="s">
        <v>10</v>
      </c>
      <c r="E15" s="1" t="s">
        <v>8</v>
      </c>
      <c r="F15" s="1" t="s">
        <v>11</v>
      </c>
      <c r="G15" s="1" t="s">
        <v>3</v>
      </c>
      <c r="H15" s="1" t="s">
        <v>75</v>
      </c>
      <c r="I15" s="1">
        <v>2</v>
      </c>
      <c r="J15" s="1">
        <f t="shared" si="0"/>
        <v>0</v>
      </c>
      <c r="K15" s="1">
        <f>COUNTIF(B15,"MINDDS")</f>
        <v>0</v>
      </c>
      <c r="M15" s="2"/>
    </row>
    <row r="16" spans="1:16" s="1" customFormat="1" x14ac:dyDescent="0.2">
      <c r="A16" s="1" t="s">
        <v>2671</v>
      </c>
      <c r="C16" s="1">
        <v>63</v>
      </c>
      <c r="D16" s="1" t="s">
        <v>10</v>
      </c>
      <c r="E16" s="1" t="s">
        <v>8</v>
      </c>
      <c r="F16" s="1" t="s">
        <v>1226</v>
      </c>
      <c r="G16" s="1" t="s">
        <v>3</v>
      </c>
      <c r="H16" s="1" t="s">
        <v>2189</v>
      </c>
      <c r="I16" s="1">
        <v>2</v>
      </c>
      <c r="J16" s="1">
        <f t="shared" si="0"/>
        <v>0</v>
      </c>
      <c r="K16" s="1">
        <f>COUNTIF(B16,"MINDDS")</f>
        <v>0</v>
      </c>
    </row>
    <row r="17" spans="1:13" s="1" customFormat="1" x14ac:dyDescent="0.2">
      <c r="A17" s="1" t="s">
        <v>2676</v>
      </c>
      <c r="C17" s="1">
        <v>83</v>
      </c>
      <c r="D17" s="1" t="s">
        <v>10</v>
      </c>
      <c r="E17" s="1" t="s">
        <v>8</v>
      </c>
      <c r="F17" s="1" t="s">
        <v>11</v>
      </c>
      <c r="G17" s="1" t="s">
        <v>3</v>
      </c>
      <c r="H17" s="1" t="s">
        <v>2189</v>
      </c>
      <c r="I17" s="1">
        <v>2</v>
      </c>
      <c r="J17" s="1">
        <f t="shared" si="0"/>
        <v>0</v>
      </c>
      <c r="K17" s="1">
        <f>COUNTIF(B17,"MINDDS")</f>
        <v>0</v>
      </c>
    </row>
    <row r="18" spans="1:13" s="1" customFormat="1" x14ac:dyDescent="0.2">
      <c r="A18" s="1" t="s">
        <v>2687</v>
      </c>
      <c r="C18" s="1">
        <v>66</v>
      </c>
      <c r="D18" s="1" t="s">
        <v>10</v>
      </c>
      <c r="E18" s="1" t="s">
        <v>620</v>
      </c>
      <c r="F18" s="1" t="s">
        <v>11</v>
      </c>
      <c r="G18" s="1" t="s">
        <v>3</v>
      </c>
      <c r="H18" s="1" t="s">
        <v>2189</v>
      </c>
      <c r="I18" s="1">
        <v>2</v>
      </c>
      <c r="J18" s="1">
        <f t="shared" si="0"/>
        <v>0</v>
      </c>
      <c r="K18" s="1">
        <f>COUNTIF(B18,"MINDDS")</f>
        <v>0</v>
      </c>
    </row>
    <row r="19" spans="1:13" s="1" customFormat="1" x14ac:dyDescent="0.2">
      <c r="A19" s="1" t="s">
        <v>2707</v>
      </c>
      <c r="C19" s="1">
        <v>66</v>
      </c>
      <c r="D19" s="1" t="s">
        <v>10</v>
      </c>
      <c r="E19" s="1" t="s">
        <v>8</v>
      </c>
      <c r="F19" s="1" t="s">
        <v>11</v>
      </c>
      <c r="G19" s="1" t="s">
        <v>3</v>
      </c>
      <c r="H19" s="1" t="s">
        <v>75</v>
      </c>
      <c r="I19" s="1">
        <v>2</v>
      </c>
      <c r="J19" s="1">
        <f t="shared" si="0"/>
        <v>0</v>
      </c>
      <c r="K19" s="1">
        <f>COUNTIF(B19,"MINDDS")</f>
        <v>0</v>
      </c>
    </row>
    <row r="20" spans="1:13" s="1" customFormat="1" x14ac:dyDescent="0.2">
      <c r="A20" s="1" t="s">
        <v>2710</v>
      </c>
      <c r="C20" s="1">
        <v>71</v>
      </c>
      <c r="D20" s="1" t="s">
        <v>10</v>
      </c>
      <c r="E20" s="1" t="s">
        <v>8</v>
      </c>
      <c r="F20" s="1" t="s">
        <v>11</v>
      </c>
      <c r="G20" s="1" t="s">
        <v>3</v>
      </c>
      <c r="H20" s="1" t="s">
        <v>2189</v>
      </c>
      <c r="I20" s="1">
        <v>2</v>
      </c>
      <c r="J20" s="1">
        <f t="shared" si="0"/>
        <v>0</v>
      </c>
      <c r="K20" s="1">
        <f>COUNTIF(B20,"MINDDS")</f>
        <v>0</v>
      </c>
    </row>
    <row r="21" spans="1:13" s="1" customFormat="1" x14ac:dyDescent="0.2">
      <c r="A21" s="1" t="s">
        <v>2711</v>
      </c>
      <c r="C21" s="1">
        <v>75</v>
      </c>
      <c r="D21" s="1" t="s">
        <v>10</v>
      </c>
      <c r="E21" s="1" t="s">
        <v>8</v>
      </c>
      <c r="F21" s="1" t="s">
        <v>11</v>
      </c>
      <c r="G21" s="1" t="s">
        <v>3</v>
      </c>
      <c r="H21" s="1" t="s">
        <v>2189</v>
      </c>
      <c r="I21" s="1">
        <v>2</v>
      </c>
      <c r="J21" s="1">
        <f t="shared" si="0"/>
        <v>0</v>
      </c>
      <c r="K21" s="1">
        <f>COUNTIF(B21,"MINDDS")</f>
        <v>0</v>
      </c>
    </row>
    <row r="22" spans="1:13" s="1" customFormat="1" x14ac:dyDescent="0.2">
      <c r="A22" s="1" t="s">
        <v>2716</v>
      </c>
      <c r="C22" s="1">
        <v>81</v>
      </c>
      <c r="D22" s="1" t="s">
        <v>10</v>
      </c>
      <c r="E22" s="1" t="s">
        <v>8</v>
      </c>
      <c r="F22" s="1" t="s">
        <v>11</v>
      </c>
      <c r="G22" s="1" t="s">
        <v>3</v>
      </c>
      <c r="H22" s="1" t="s">
        <v>75</v>
      </c>
      <c r="I22" s="1">
        <v>2</v>
      </c>
      <c r="J22" s="1">
        <f t="shared" si="0"/>
        <v>0</v>
      </c>
      <c r="K22" s="1">
        <f>COUNTIF(B22,"MINDDS")</f>
        <v>0</v>
      </c>
    </row>
    <row r="23" spans="1:13" s="1" customFormat="1" x14ac:dyDescent="0.2">
      <c r="A23" s="1" t="s">
        <v>2728</v>
      </c>
      <c r="C23" s="1">
        <v>76</v>
      </c>
      <c r="D23" s="1" t="s">
        <v>5</v>
      </c>
      <c r="E23" s="1" t="s">
        <v>8</v>
      </c>
      <c r="F23" s="1" t="s">
        <v>11</v>
      </c>
      <c r="G23" s="1" t="s">
        <v>3</v>
      </c>
      <c r="H23" s="1" t="s">
        <v>75</v>
      </c>
      <c r="I23" s="1">
        <v>2</v>
      </c>
      <c r="J23" s="1">
        <f t="shared" si="0"/>
        <v>0</v>
      </c>
      <c r="K23" s="1">
        <f>COUNTIF(B23,"MINDDS")</f>
        <v>0</v>
      </c>
    </row>
    <row r="24" spans="1:13" s="1" customFormat="1" x14ac:dyDescent="0.2">
      <c r="A24" s="1" t="s">
        <v>2729</v>
      </c>
      <c r="C24" s="1">
        <v>79</v>
      </c>
      <c r="D24" s="1" t="s">
        <v>10</v>
      </c>
      <c r="E24" s="1" t="s">
        <v>8</v>
      </c>
      <c r="F24" s="1" t="s">
        <v>1226</v>
      </c>
      <c r="G24" s="1" t="s">
        <v>3</v>
      </c>
      <c r="H24" s="1" t="s">
        <v>75</v>
      </c>
      <c r="I24" s="1">
        <v>2</v>
      </c>
      <c r="J24" s="1">
        <f t="shared" si="0"/>
        <v>0</v>
      </c>
      <c r="K24" s="1">
        <f>COUNTIF(B24,"MINDDS")</f>
        <v>0</v>
      </c>
    </row>
    <row r="25" spans="1:13" s="1" customFormat="1" x14ac:dyDescent="0.2">
      <c r="A25" s="1" t="s">
        <v>2759</v>
      </c>
      <c r="C25" s="1">
        <v>66</v>
      </c>
      <c r="D25" s="1" t="s">
        <v>5</v>
      </c>
      <c r="E25" s="1" t="s">
        <v>8</v>
      </c>
      <c r="F25" s="1" t="s">
        <v>11</v>
      </c>
      <c r="G25" s="1" t="s">
        <v>3</v>
      </c>
      <c r="H25" s="1" t="s">
        <v>75</v>
      </c>
      <c r="I25" s="1">
        <v>2</v>
      </c>
      <c r="J25" s="1">
        <f t="shared" si="0"/>
        <v>0</v>
      </c>
      <c r="K25" s="1">
        <f>COUNTIF(B25,"MINDDS")</f>
        <v>0</v>
      </c>
    </row>
    <row r="26" spans="1:13" s="1" customFormat="1" x14ac:dyDescent="0.2">
      <c r="A26" s="1" t="s">
        <v>2770</v>
      </c>
      <c r="C26" s="1">
        <v>66</v>
      </c>
      <c r="D26" s="1" t="s">
        <v>5</v>
      </c>
      <c r="E26" s="1" t="s">
        <v>8</v>
      </c>
      <c r="F26" s="1" t="s">
        <v>11</v>
      </c>
      <c r="G26" s="1" t="s">
        <v>3</v>
      </c>
      <c r="H26" s="1" t="s">
        <v>75</v>
      </c>
      <c r="I26" s="1">
        <v>2</v>
      </c>
      <c r="J26" s="1">
        <f t="shared" si="0"/>
        <v>0</v>
      </c>
      <c r="K26" s="1">
        <f>COUNTIF(B26,"MINDDS")</f>
        <v>0</v>
      </c>
    </row>
    <row r="27" spans="1:13" s="1" customFormat="1" x14ac:dyDescent="0.2">
      <c r="A27" s="1" t="s">
        <v>2771</v>
      </c>
      <c r="C27" s="1">
        <v>73</v>
      </c>
      <c r="D27" s="1" t="s">
        <v>10</v>
      </c>
      <c r="E27" s="1" t="s">
        <v>8</v>
      </c>
      <c r="F27" s="1" t="s">
        <v>11</v>
      </c>
      <c r="G27" s="1" t="s">
        <v>3</v>
      </c>
      <c r="H27" s="1" t="s">
        <v>75</v>
      </c>
      <c r="I27" s="1">
        <v>2</v>
      </c>
      <c r="J27" s="1">
        <f t="shared" si="0"/>
        <v>0</v>
      </c>
      <c r="K27" s="1">
        <f>COUNTIF(B27,"MINDDS")</f>
        <v>0</v>
      </c>
      <c r="M27" s="2"/>
    </row>
    <row r="28" spans="1:13" s="1" customFormat="1" x14ac:dyDescent="0.2">
      <c r="A28" s="1" t="s">
        <v>2781</v>
      </c>
      <c r="C28" s="1">
        <v>71</v>
      </c>
      <c r="D28" s="1" t="s">
        <v>10</v>
      </c>
      <c r="E28" s="1" t="s">
        <v>8</v>
      </c>
      <c r="F28" s="1" t="s">
        <v>11</v>
      </c>
      <c r="G28" s="1" t="s">
        <v>3</v>
      </c>
      <c r="H28" s="1" t="s">
        <v>75</v>
      </c>
      <c r="I28" s="1">
        <v>2</v>
      </c>
      <c r="J28" s="1">
        <f t="shared" si="0"/>
        <v>0</v>
      </c>
      <c r="K28" s="1">
        <f>COUNTIF(B28,"MINDDS")</f>
        <v>0</v>
      </c>
    </row>
    <row r="29" spans="1:13" s="1" customFormat="1" x14ac:dyDescent="0.2">
      <c r="A29" s="1" t="s">
        <v>2782</v>
      </c>
      <c r="C29" s="1">
        <v>75</v>
      </c>
      <c r="D29" s="1" t="s">
        <v>10</v>
      </c>
      <c r="E29" s="1" t="s">
        <v>8</v>
      </c>
      <c r="F29" s="1" t="s">
        <v>11</v>
      </c>
      <c r="G29" s="1" t="s">
        <v>3</v>
      </c>
      <c r="H29" s="1" t="s">
        <v>75</v>
      </c>
      <c r="I29" s="1">
        <v>2</v>
      </c>
      <c r="J29" s="1">
        <f t="shared" si="0"/>
        <v>0</v>
      </c>
      <c r="K29" s="1">
        <f>COUNTIF(B29,"MINDDS")</f>
        <v>0</v>
      </c>
    </row>
    <row r="30" spans="1:13" s="1" customFormat="1" x14ac:dyDescent="0.2">
      <c r="A30" s="1" t="s">
        <v>2793</v>
      </c>
      <c r="C30" s="1">
        <v>63</v>
      </c>
      <c r="D30" s="1" t="s">
        <v>5</v>
      </c>
      <c r="E30" s="1" t="s">
        <v>8</v>
      </c>
      <c r="F30" s="1" t="s">
        <v>11</v>
      </c>
      <c r="G30" s="1" t="s">
        <v>3</v>
      </c>
      <c r="H30" s="1" t="s">
        <v>2189</v>
      </c>
      <c r="I30" s="1">
        <v>2</v>
      </c>
      <c r="J30" s="1">
        <f t="shared" si="0"/>
        <v>0</v>
      </c>
      <c r="K30" s="1">
        <f>COUNTIF(B30,"MINDDS")</f>
        <v>0</v>
      </c>
    </row>
    <row r="31" spans="1:13" s="1" customFormat="1" x14ac:dyDescent="0.2">
      <c r="A31" s="1" t="s">
        <v>2812</v>
      </c>
      <c r="C31" s="1">
        <v>62</v>
      </c>
      <c r="D31" s="1" t="s">
        <v>10</v>
      </c>
      <c r="E31" s="1" t="s">
        <v>8</v>
      </c>
      <c r="F31" s="1" t="s">
        <v>11</v>
      </c>
      <c r="G31" s="1" t="s">
        <v>3</v>
      </c>
      <c r="H31" s="1" t="s">
        <v>75</v>
      </c>
      <c r="I31" s="1">
        <v>2</v>
      </c>
      <c r="J31" s="1">
        <f t="shared" si="0"/>
        <v>0</v>
      </c>
      <c r="K31" s="1">
        <f>COUNTIF(B31,"MINDDS")</f>
        <v>0</v>
      </c>
    </row>
    <row r="32" spans="1:13" s="1" customFormat="1" x14ac:dyDescent="0.2">
      <c r="A32" s="1" t="s">
        <v>2813</v>
      </c>
      <c r="C32" s="1">
        <v>62</v>
      </c>
      <c r="D32" s="1" t="s">
        <v>10</v>
      </c>
      <c r="E32" s="1" t="s">
        <v>8</v>
      </c>
      <c r="F32" s="1" t="s">
        <v>11</v>
      </c>
      <c r="G32" s="1" t="s">
        <v>3</v>
      </c>
      <c r="H32" s="1" t="s">
        <v>75</v>
      </c>
      <c r="I32" s="1">
        <v>2</v>
      </c>
      <c r="J32" s="1">
        <f t="shared" si="0"/>
        <v>0</v>
      </c>
      <c r="K32" s="1">
        <f>COUNTIF(B32,"MINDDS")</f>
        <v>0</v>
      </c>
    </row>
    <row r="33" spans="1:13" s="1" customFormat="1" x14ac:dyDescent="0.2">
      <c r="A33" s="1" t="s">
        <v>2817</v>
      </c>
      <c r="C33" s="1">
        <v>75</v>
      </c>
      <c r="D33" s="1" t="s">
        <v>10</v>
      </c>
      <c r="E33" s="1" t="s">
        <v>620</v>
      </c>
      <c r="F33" s="1" t="s">
        <v>1226</v>
      </c>
      <c r="G33" s="1" t="s">
        <v>3</v>
      </c>
      <c r="H33" s="1" t="s">
        <v>2189</v>
      </c>
      <c r="I33" s="1">
        <v>2</v>
      </c>
      <c r="J33" s="1">
        <f t="shared" si="0"/>
        <v>0</v>
      </c>
      <c r="K33" s="1">
        <f>COUNTIF(B33,"MINDDS")</f>
        <v>0</v>
      </c>
      <c r="M33" s="2"/>
    </row>
    <row r="34" spans="1:13" s="1" customFormat="1" x14ac:dyDescent="0.2">
      <c r="A34" s="1" t="s">
        <v>2818</v>
      </c>
      <c r="C34" s="1">
        <v>76</v>
      </c>
      <c r="D34" s="1" t="s">
        <v>5</v>
      </c>
      <c r="E34" s="1" t="s">
        <v>8</v>
      </c>
      <c r="F34" s="1" t="s">
        <v>11</v>
      </c>
      <c r="G34" s="1" t="s">
        <v>3</v>
      </c>
      <c r="H34" s="1" t="s">
        <v>2189</v>
      </c>
      <c r="I34" s="1">
        <v>2</v>
      </c>
      <c r="J34" s="1">
        <f t="shared" ref="J34:J53" si="1">COUNTIF(H34,"Patient declined study participation")+COUNTIF(H34,"Patient declined study discussion")</f>
        <v>0</v>
      </c>
      <c r="K34" s="1">
        <f>COUNTIF(B34,"MINDDS")</f>
        <v>0</v>
      </c>
    </row>
    <row r="35" spans="1:13" s="1" customFormat="1" x14ac:dyDescent="0.2">
      <c r="A35" s="1" t="s">
        <v>2820</v>
      </c>
      <c r="C35" s="1">
        <v>80</v>
      </c>
      <c r="D35" s="1" t="s">
        <v>10</v>
      </c>
      <c r="E35" s="1" t="s">
        <v>8</v>
      </c>
      <c r="F35" s="1" t="s">
        <v>11</v>
      </c>
      <c r="G35" s="1" t="s">
        <v>3</v>
      </c>
      <c r="H35" s="1" t="s">
        <v>2189</v>
      </c>
      <c r="I35" s="1">
        <v>2</v>
      </c>
      <c r="J35" s="1">
        <f t="shared" si="1"/>
        <v>0</v>
      </c>
      <c r="K35" s="1">
        <f>COUNTIF(B35,"MINDDS")</f>
        <v>0</v>
      </c>
    </row>
    <row r="36" spans="1:13" s="1" customFormat="1" x14ac:dyDescent="0.2">
      <c r="A36" s="1" t="s">
        <v>2827</v>
      </c>
      <c r="C36" s="1">
        <v>60</v>
      </c>
      <c r="D36" s="1" t="s">
        <v>10</v>
      </c>
      <c r="E36" s="1" t="s">
        <v>3</v>
      </c>
      <c r="F36" s="1" t="s">
        <v>44</v>
      </c>
      <c r="G36" s="1" t="s">
        <v>3</v>
      </c>
      <c r="H36" s="1" t="s">
        <v>75</v>
      </c>
      <c r="I36" s="1">
        <v>2</v>
      </c>
      <c r="J36" s="1">
        <f t="shared" si="1"/>
        <v>0</v>
      </c>
      <c r="K36" s="1">
        <f>COUNTIF(B36,"MINDDS")</f>
        <v>0</v>
      </c>
    </row>
    <row r="37" spans="1:13" s="1" customFormat="1" x14ac:dyDescent="0.2">
      <c r="A37" s="1" t="s">
        <v>2835</v>
      </c>
      <c r="C37" s="1">
        <v>76</v>
      </c>
      <c r="D37" s="1" t="s">
        <v>10</v>
      </c>
      <c r="E37" s="1" t="s">
        <v>8</v>
      </c>
      <c r="F37" s="1" t="s">
        <v>11</v>
      </c>
      <c r="G37" s="1" t="s">
        <v>3</v>
      </c>
      <c r="H37" s="1" t="s">
        <v>75</v>
      </c>
      <c r="I37" s="1">
        <v>2</v>
      </c>
      <c r="J37" s="1">
        <f t="shared" si="1"/>
        <v>0</v>
      </c>
      <c r="K37" s="1">
        <f>COUNTIF(B37,"MINDDS")</f>
        <v>0</v>
      </c>
    </row>
    <row r="38" spans="1:13" s="1" customFormat="1" x14ac:dyDescent="0.2">
      <c r="A38" s="1" t="s">
        <v>2846</v>
      </c>
      <c r="C38" s="1">
        <v>69</v>
      </c>
      <c r="D38" s="1" t="s">
        <v>10</v>
      </c>
      <c r="E38" s="1" t="s">
        <v>8</v>
      </c>
      <c r="F38" s="1" t="s">
        <v>11</v>
      </c>
      <c r="G38" s="1" t="s">
        <v>3</v>
      </c>
      <c r="H38" s="1" t="s">
        <v>2189</v>
      </c>
      <c r="I38" s="1">
        <v>2</v>
      </c>
      <c r="J38" s="1">
        <f t="shared" si="1"/>
        <v>0</v>
      </c>
      <c r="K38" s="1">
        <f>COUNTIF(B38,"MINDDS")</f>
        <v>0</v>
      </c>
    </row>
    <row r="39" spans="1:13" s="1" customFormat="1" x14ac:dyDescent="0.2">
      <c r="A39" s="1" t="s">
        <v>2851</v>
      </c>
      <c r="C39" s="1">
        <v>60</v>
      </c>
      <c r="D39" s="1" t="s">
        <v>10</v>
      </c>
      <c r="E39" s="1" t="s">
        <v>8</v>
      </c>
      <c r="F39" s="1" t="s">
        <v>11</v>
      </c>
      <c r="G39" s="1" t="s">
        <v>3</v>
      </c>
      <c r="H39" s="1" t="s">
        <v>2189</v>
      </c>
      <c r="I39" s="1">
        <v>2</v>
      </c>
      <c r="J39" s="1">
        <f t="shared" si="1"/>
        <v>0</v>
      </c>
      <c r="K39" s="1">
        <f>COUNTIF(B39,"MINDDS")</f>
        <v>0</v>
      </c>
    </row>
    <row r="40" spans="1:13" s="1" customFormat="1" x14ac:dyDescent="0.2">
      <c r="A40" s="1" t="s">
        <v>2860</v>
      </c>
      <c r="C40" s="1">
        <v>71</v>
      </c>
      <c r="D40" s="1" t="s">
        <v>10</v>
      </c>
      <c r="E40" s="1" t="s">
        <v>8</v>
      </c>
      <c r="F40" s="1" t="s">
        <v>11</v>
      </c>
      <c r="G40" s="1" t="s">
        <v>3</v>
      </c>
      <c r="H40" s="1" t="s">
        <v>2189</v>
      </c>
      <c r="I40" s="1">
        <v>2</v>
      </c>
      <c r="J40" s="1">
        <f t="shared" si="1"/>
        <v>0</v>
      </c>
      <c r="K40" s="1">
        <f>COUNTIF(B40,"MINDDS")</f>
        <v>0</v>
      </c>
    </row>
    <row r="41" spans="1:13" s="1" customFormat="1" x14ac:dyDescent="0.2">
      <c r="A41" s="1" t="s">
        <v>2861</v>
      </c>
      <c r="C41" s="1">
        <v>73</v>
      </c>
      <c r="D41" s="1" t="s">
        <v>10</v>
      </c>
      <c r="E41" s="1" t="s">
        <v>8</v>
      </c>
      <c r="F41" s="1" t="s">
        <v>11</v>
      </c>
      <c r="G41" s="1" t="s">
        <v>3</v>
      </c>
      <c r="H41" s="1" t="s">
        <v>2189</v>
      </c>
      <c r="I41" s="1">
        <v>2</v>
      </c>
      <c r="J41" s="1">
        <f t="shared" si="1"/>
        <v>0</v>
      </c>
      <c r="K41" s="1">
        <f>COUNTIF(B41,"MINDDS")</f>
        <v>0</v>
      </c>
    </row>
    <row r="42" spans="1:13" s="1" customFormat="1" x14ac:dyDescent="0.2">
      <c r="A42" s="1" t="s">
        <v>2870</v>
      </c>
      <c r="C42" s="1">
        <v>60</v>
      </c>
      <c r="D42" s="1" t="s">
        <v>5</v>
      </c>
      <c r="E42" s="1" t="s">
        <v>620</v>
      </c>
      <c r="F42" s="1" t="s">
        <v>11</v>
      </c>
      <c r="G42" s="1" t="s">
        <v>3</v>
      </c>
      <c r="H42" s="1" t="s">
        <v>2189</v>
      </c>
      <c r="I42" s="1">
        <v>2</v>
      </c>
      <c r="J42" s="1">
        <f t="shared" si="1"/>
        <v>0</v>
      </c>
      <c r="K42" s="1">
        <f>COUNTIF(B42,"MINDDS")</f>
        <v>0</v>
      </c>
    </row>
    <row r="43" spans="1:13" s="1" customFormat="1" x14ac:dyDescent="0.2">
      <c r="A43" s="1" t="s">
        <v>2875</v>
      </c>
      <c r="C43" s="1">
        <v>62</v>
      </c>
      <c r="D43" s="1" t="s">
        <v>10</v>
      </c>
      <c r="E43" s="1" t="s">
        <v>8</v>
      </c>
      <c r="F43" s="1" t="s">
        <v>11</v>
      </c>
      <c r="G43" s="1" t="s">
        <v>3</v>
      </c>
      <c r="H43" s="1" t="s">
        <v>2189</v>
      </c>
      <c r="I43" s="1">
        <v>2</v>
      </c>
      <c r="J43" s="1">
        <f t="shared" si="1"/>
        <v>0</v>
      </c>
      <c r="K43" s="1">
        <f>COUNTIF(B43,"MINDDS")</f>
        <v>0</v>
      </c>
    </row>
    <row r="44" spans="1:13" s="1" customFormat="1" x14ac:dyDescent="0.2">
      <c r="A44" s="1" t="s">
        <v>2883</v>
      </c>
      <c r="C44" s="1">
        <v>77</v>
      </c>
      <c r="D44" s="1" t="s">
        <v>10</v>
      </c>
      <c r="E44" s="1" t="s">
        <v>8</v>
      </c>
      <c r="F44" s="1" t="s">
        <v>11</v>
      </c>
      <c r="G44" s="1" t="s">
        <v>3</v>
      </c>
      <c r="H44" s="1" t="s">
        <v>2189</v>
      </c>
      <c r="I44" s="1">
        <v>2</v>
      </c>
      <c r="J44" s="1">
        <f t="shared" si="1"/>
        <v>0</v>
      </c>
      <c r="K44" s="1">
        <f>COUNTIF(B44,"MINDDS")</f>
        <v>0</v>
      </c>
    </row>
    <row r="45" spans="1:13" s="1" customFormat="1" x14ac:dyDescent="0.2">
      <c r="A45" s="1" t="s">
        <v>2887</v>
      </c>
      <c r="C45" s="1">
        <v>62</v>
      </c>
      <c r="D45" s="1" t="s">
        <v>5</v>
      </c>
      <c r="E45" s="1" t="s">
        <v>620</v>
      </c>
      <c r="F45" s="1" t="s">
        <v>11</v>
      </c>
      <c r="G45" s="1" t="s">
        <v>3</v>
      </c>
      <c r="H45" s="1" t="s">
        <v>2189</v>
      </c>
      <c r="I45" s="1">
        <v>2</v>
      </c>
      <c r="J45" s="1">
        <f t="shared" si="1"/>
        <v>0</v>
      </c>
      <c r="K45" s="1">
        <f>COUNTIF(B45,"MINDDS")</f>
        <v>0</v>
      </c>
    </row>
    <row r="46" spans="1:13" s="1" customFormat="1" x14ac:dyDescent="0.2">
      <c r="A46" s="1" t="s">
        <v>2895</v>
      </c>
      <c r="C46" s="1">
        <v>69</v>
      </c>
      <c r="D46" s="1" t="s">
        <v>10</v>
      </c>
      <c r="E46" s="1" t="s">
        <v>8</v>
      </c>
      <c r="F46" s="1" t="s">
        <v>11</v>
      </c>
      <c r="G46" s="1" t="s">
        <v>3</v>
      </c>
      <c r="H46" s="1" t="s">
        <v>2189</v>
      </c>
      <c r="I46" s="1">
        <v>2</v>
      </c>
      <c r="J46" s="1">
        <f t="shared" si="1"/>
        <v>0</v>
      </c>
      <c r="K46" s="1">
        <f>COUNTIF(B46,"MINDDS")</f>
        <v>0</v>
      </c>
      <c r="M46" s="2"/>
    </row>
    <row r="47" spans="1:13" s="1" customFormat="1" x14ac:dyDescent="0.2">
      <c r="A47" s="1" t="s">
        <v>2897</v>
      </c>
      <c r="C47" s="1">
        <v>74</v>
      </c>
      <c r="D47" s="1" t="s">
        <v>10</v>
      </c>
      <c r="E47" s="1" t="s">
        <v>8</v>
      </c>
      <c r="F47" s="1" t="s">
        <v>11</v>
      </c>
      <c r="G47" s="1" t="s">
        <v>3</v>
      </c>
      <c r="H47" s="1" t="s">
        <v>2189</v>
      </c>
      <c r="I47" s="1">
        <v>2</v>
      </c>
      <c r="J47" s="1">
        <f t="shared" si="1"/>
        <v>0</v>
      </c>
      <c r="K47" s="1">
        <f>COUNTIF(B47,"MINDDS")</f>
        <v>0</v>
      </c>
    </row>
    <row r="48" spans="1:13" s="1" customFormat="1" x14ac:dyDescent="0.2">
      <c r="A48" s="1" t="s">
        <v>2898</v>
      </c>
      <c r="C48" s="1">
        <v>77</v>
      </c>
      <c r="D48" s="1" t="s">
        <v>5</v>
      </c>
      <c r="E48" s="1" t="s">
        <v>8</v>
      </c>
      <c r="F48" s="1" t="s">
        <v>11</v>
      </c>
      <c r="G48" s="1" t="s">
        <v>3</v>
      </c>
      <c r="H48" s="1" t="s">
        <v>2189</v>
      </c>
      <c r="I48" s="1">
        <v>2</v>
      </c>
      <c r="J48" s="1">
        <f t="shared" si="1"/>
        <v>0</v>
      </c>
      <c r="K48" s="1">
        <f>COUNTIF(B48,"MINDDS")</f>
        <v>0</v>
      </c>
    </row>
    <row r="49" spans="1:11" s="1" customFormat="1" x14ac:dyDescent="0.2">
      <c r="A49" s="1" t="s">
        <v>2906</v>
      </c>
      <c r="C49" s="1">
        <v>64</v>
      </c>
      <c r="D49" s="1" t="s">
        <v>10</v>
      </c>
      <c r="E49" s="1" t="s">
        <v>620</v>
      </c>
      <c r="F49" s="1" t="s">
        <v>11</v>
      </c>
      <c r="G49" s="1" t="s">
        <v>3</v>
      </c>
      <c r="H49" s="1" t="s">
        <v>2189</v>
      </c>
      <c r="I49" s="1">
        <v>2</v>
      </c>
      <c r="J49" s="1">
        <f t="shared" si="1"/>
        <v>0</v>
      </c>
      <c r="K49" s="1">
        <f>COUNTIF(B49,"MINDDS")</f>
        <v>0</v>
      </c>
    </row>
    <row r="50" spans="1:11" s="1" customFormat="1" x14ac:dyDescent="0.2">
      <c r="A50" s="1" t="s">
        <v>2910</v>
      </c>
      <c r="C50" s="1">
        <v>67</v>
      </c>
      <c r="D50" s="1" t="s">
        <v>10</v>
      </c>
      <c r="E50" s="1" t="s">
        <v>8</v>
      </c>
      <c r="F50" s="1" t="s">
        <v>11</v>
      </c>
      <c r="G50" s="1" t="s">
        <v>3</v>
      </c>
      <c r="H50" s="1" t="s">
        <v>2189</v>
      </c>
      <c r="I50" s="1">
        <v>2</v>
      </c>
      <c r="J50" s="1">
        <f t="shared" si="1"/>
        <v>0</v>
      </c>
      <c r="K50" s="1">
        <f>COUNTIF(B50,"MINDDS")</f>
        <v>0</v>
      </c>
    </row>
    <row r="51" spans="1:11" s="1" customFormat="1" x14ac:dyDescent="0.2">
      <c r="A51" s="1" t="s">
        <v>2911</v>
      </c>
      <c r="C51" s="1">
        <v>73</v>
      </c>
      <c r="D51" s="1" t="s">
        <v>10</v>
      </c>
      <c r="E51" s="1" t="s">
        <v>8</v>
      </c>
      <c r="F51" s="1" t="s">
        <v>11</v>
      </c>
      <c r="G51" s="1" t="s">
        <v>3</v>
      </c>
      <c r="H51" s="1" t="s">
        <v>2189</v>
      </c>
      <c r="I51" s="1">
        <v>2</v>
      </c>
      <c r="J51" s="1">
        <f t="shared" si="1"/>
        <v>0</v>
      </c>
      <c r="K51" s="1">
        <f>COUNTIF(B51,"MINDDS")</f>
        <v>0</v>
      </c>
    </row>
    <row r="52" spans="1:11" s="1" customFormat="1" x14ac:dyDescent="0.2">
      <c r="A52" s="1" t="s">
        <v>2930</v>
      </c>
      <c r="C52" s="1">
        <v>78</v>
      </c>
      <c r="D52" s="1" t="s">
        <v>10</v>
      </c>
      <c r="E52" s="1" t="s">
        <v>8</v>
      </c>
      <c r="F52" s="1" t="s">
        <v>11</v>
      </c>
      <c r="G52" s="1" t="s">
        <v>3</v>
      </c>
      <c r="H52" s="1" t="s">
        <v>75</v>
      </c>
      <c r="I52" s="1">
        <v>2</v>
      </c>
      <c r="J52" s="1">
        <f t="shared" si="1"/>
        <v>0</v>
      </c>
      <c r="K52" s="1">
        <f>COUNTIF(B52,"MINDDS")</f>
        <v>0</v>
      </c>
    </row>
    <row r="53" spans="1:11" s="1" customFormat="1" x14ac:dyDescent="0.2">
      <c r="A53" s="1" t="s">
        <v>2934</v>
      </c>
      <c r="C53" s="1">
        <v>73</v>
      </c>
      <c r="D53" s="1" t="s">
        <v>10</v>
      </c>
      <c r="E53" s="1" t="s">
        <v>620</v>
      </c>
      <c r="F53" s="1" t="s">
        <v>1226</v>
      </c>
      <c r="G53" s="1" t="s">
        <v>3</v>
      </c>
      <c r="H53" s="1" t="s">
        <v>2189</v>
      </c>
      <c r="I53" s="1">
        <v>2</v>
      </c>
      <c r="J53" s="1">
        <f t="shared" si="1"/>
        <v>0</v>
      </c>
      <c r="K53" s="1">
        <v>0</v>
      </c>
    </row>
    <row r="54" spans="1:11" s="1" customFormat="1" x14ac:dyDescent="0.2">
      <c r="A54" s="1" t="s">
        <v>2936</v>
      </c>
      <c r="C54" s="1">
        <v>60</v>
      </c>
      <c r="D54" s="1" t="s">
        <v>10</v>
      </c>
      <c r="E54" s="1" t="s">
        <v>8</v>
      </c>
      <c r="F54" s="1" t="s">
        <v>11</v>
      </c>
      <c r="G54" s="1" t="s">
        <v>3</v>
      </c>
      <c r="H54" s="1" t="s">
        <v>2189</v>
      </c>
      <c r="I54" s="1">
        <v>2</v>
      </c>
      <c r="J54" s="1">
        <v>0</v>
      </c>
      <c r="K54" s="1">
        <v>0</v>
      </c>
    </row>
    <row r="55" spans="1:11" s="1" customFormat="1" x14ac:dyDescent="0.2">
      <c r="A55" s="1" t="s">
        <v>2939</v>
      </c>
      <c r="C55" s="1">
        <v>68</v>
      </c>
      <c r="D55" s="1" t="s">
        <v>10</v>
      </c>
      <c r="E55" s="1" t="s">
        <v>620</v>
      </c>
      <c r="F55" s="1" t="s">
        <v>11</v>
      </c>
      <c r="G55" s="1" t="s">
        <v>3</v>
      </c>
      <c r="H55" s="1" t="s">
        <v>2940</v>
      </c>
      <c r="I55" s="1">
        <v>2</v>
      </c>
      <c r="J55" s="1">
        <v>0</v>
      </c>
      <c r="K55" s="1">
        <v>0</v>
      </c>
    </row>
    <row r="56" spans="1:11" s="1" customFormat="1" x14ac:dyDescent="0.2">
      <c r="A56" s="1" t="s">
        <v>2942</v>
      </c>
      <c r="C56" s="1">
        <v>75</v>
      </c>
      <c r="D56" s="1" t="s">
        <v>5</v>
      </c>
      <c r="E56" s="1" t="s">
        <v>8</v>
      </c>
      <c r="F56" s="1" t="s">
        <v>11</v>
      </c>
      <c r="G56" s="1" t="s">
        <v>3</v>
      </c>
      <c r="H56" s="1" t="s">
        <v>75</v>
      </c>
      <c r="I56" s="1">
        <v>2</v>
      </c>
      <c r="J56" s="1">
        <v>0</v>
      </c>
      <c r="K56" s="1">
        <v>0</v>
      </c>
    </row>
    <row r="57" spans="1:11" s="1" customFormat="1" x14ac:dyDescent="0.2">
      <c r="A57" s="1" t="s">
        <v>2946</v>
      </c>
      <c r="C57" s="1">
        <v>69</v>
      </c>
      <c r="D57" s="1" t="s">
        <v>10</v>
      </c>
      <c r="E57" s="1" t="s">
        <v>8</v>
      </c>
      <c r="F57" s="1" t="s">
        <v>11</v>
      </c>
      <c r="G57" s="1" t="s">
        <v>3</v>
      </c>
      <c r="H57" s="1" t="s">
        <v>75</v>
      </c>
      <c r="I57" s="1">
        <v>2</v>
      </c>
      <c r="J57" s="1">
        <v>0</v>
      </c>
      <c r="K57" s="1">
        <v>0</v>
      </c>
    </row>
    <row r="58" spans="1:11" s="1" customFormat="1" x14ac:dyDescent="0.2">
      <c r="A58" s="1" t="s">
        <v>2953</v>
      </c>
      <c r="C58" s="1">
        <v>66</v>
      </c>
      <c r="D58" s="1" t="s">
        <v>10</v>
      </c>
      <c r="E58" s="1" t="s">
        <v>8</v>
      </c>
      <c r="F58" s="1" t="s">
        <v>11</v>
      </c>
      <c r="G58" s="1" t="s">
        <v>3</v>
      </c>
      <c r="H58" s="1" t="s">
        <v>75</v>
      </c>
      <c r="I58" s="1">
        <v>2</v>
      </c>
      <c r="J58" s="1">
        <v>0</v>
      </c>
      <c r="K58" s="1">
        <v>0</v>
      </c>
    </row>
    <row r="59" spans="1:11" s="1" customFormat="1" x14ac:dyDescent="0.2">
      <c r="A59" s="1" t="s">
        <v>2955</v>
      </c>
      <c r="C59" s="1">
        <v>81</v>
      </c>
      <c r="D59" s="1" t="s">
        <v>10</v>
      </c>
      <c r="E59" s="1" t="s">
        <v>8</v>
      </c>
      <c r="F59" s="1" t="s">
        <v>11</v>
      </c>
      <c r="G59" s="1" t="s">
        <v>3</v>
      </c>
      <c r="H59" s="1" t="s">
        <v>75</v>
      </c>
      <c r="I59" s="1">
        <v>2</v>
      </c>
      <c r="J59" s="1">
        <v>0</v>
      </c>
      <c r="K59" s="1">
        <v>0</v>
      </c>
    </row>
    <row r="60" spans="1:11" s="1" customFormat="1" x14ac:dyDescent="0.2">
      <c r="A60" s="1" t="s">
        <v>2962</v>
      </c>
      <c r="C60" s="1">
        <v>77</v>
      </c>
      <c r="D60" s="1" t="s">
        <v>10</v>
      </c>
      <c r="E60" s="1" t="s">
        <v>620</v>
      </c>
      <c r="F60" s="1" t="s">
        <v>1226</v>
      </c>
      <c r="G60" s="1" t="s">
        <v>3</v>
      </c>
      <c r="H60" s="1" t="s">
        <v>75</v>
      </c>
      <c r="I60" s="1">
        <v>2</v>
      </c>
      <c r="J60" s="1">
        <v>0</v>
      </c>
      <c r="K60" s="1">
        <v>0</v>
      </c>
    </row>
    <row r="61" spans="1:11" s="1" customFormat="1" x14ac:dyDescent="0.2">
      <c r="A61" s="1" t="s">
        <v>2966</v>
      </c>
      <c r="C61" s="1">
        <v>72</v>
      </c>
      <c r="D61" s="1" t="s">
        <v>5</v>
      </c>
      <c r="E61" s="1" t="s">
        <v>8</v>
      </c>
      <c r="F61" s="1" t="s">
        <v>11</v>
      </c>
      <c r="G61" s="1" t="s">
        <v>3</v>
      </c>
      <c r="H61" s="1" t="s">
        <v>75</v>
      </c>
      <c r="I61" s="1">
        <v>2</v>
      </c>
      <c r="J61" s="1">
        <v>0</v>
      </c>
      <c r="K61" s="1">
        <v>0</v>
      </c>
    </row>
    <row r="62" spans="1:11" s="1" customFormat="1" x14ac:dyDescent="0.2">
      <c r="A62" s="1" t="s">
        <v>2970</v>
      </c>
      <c r="C62" s="1">
        <v>76</v>
      </c>
      <c r="D62" s="1" t="s">
        <v>10</v>
      </c>
      <c r="E62" s="1" t="s">
        <v>620</v>
      </c>
      <c r="F62" s="1" t="s">
        <v>11</v>
      </c>
      <c r="G62" s="1" t="s">
        <v>3</v>
      </c>
      <c r="H62" s="1" t="s">
        <v>75</v>
      </c>
      <c r="I62" s="1">
        <v>2</v>
      </c>
      <c r="J62" s="1">
        <v>0</v>
      </c>
      <c r="K62" s="1">
        <v>0</v>
      </c>
    </row>
    <row r="63" spans="1:11" s="1" customFormat="1" x14ac:dyDescent="0.2">
      <c r="A63" s="1" t="s">
        <v>2971</v>
      </c>
      <c r="C63" s="1">
        <v>76</v>
      </c>
      <c r="D63" s="1" t="s">
        <v>10</v>
      </c>
      <c r="E63" s="1" t="s">
        <v>8</v>
      </c>
      <c r="F63" s="1" t="s">
        <v>11</v>
      </c>
      <c r="G63" s="1" t="s">
        <v>3</v>
      </c>
      <c r="H63" s="1" t="s">
        <v>75</v>
      </c>
      <c r="I63" s="1">
        <v>2</v>
      </c>
      <c r="J63" s="1">
        <v>0</v>
      </c>
      <c r="K63" s="1">
        <v>0</v>
      </c>
    </row>
    <row r="64" spans="1:11" s="1" customFormat="1" x14ac:dyDescent="0.2">
      <c r="A64" s="1" t="s">
        <v>2981</v>
      </c>
      <c r="C64" s="1">
        <v>60</v>
      </c>
      <c r="D64" s="1" t="s">
        <v>10</v>
      </c>
      <c r="E64" s="1" t="s">
        <v>8</v>
      </c>
      <c r="F64" s="1" t="s">
        <v>11</v>
      </c>
      <c r="G64" s="1" t="s">
        <v>3</v>
      </c>
      <c r="H64" s="1" t="s">
        <v>75</v>
      </c>
      <c r="I64" s="1">
        <v>2</v>
      </c>
      <c r="J64" s="1">
        <v>0</v>
      </c>
      <c r="K64" s="1">
        <v>0</v>
      </c>
    </row>
    <row r="65" spans="1:13" s="1" customFormat="1" x14ac:dyDescent="0.2">
      <c r="A65" s="1" t="s">
        <v>2983</v>
      </c>
      <c r="B65" s="7"/>
      <c r="C65" s="1">
        <v>67</v>
      </c>
      <c r="D65" s="1" t="s">
        <v>10</v>
      </c>
      <c r="E65" s="1" t="s">
        <v>8</v>
      </c>
      <c r="F65" s="1" t="s">
        <v>11</v>
      </c>
      <c r="G65" s="1" t="s">
        <v>3</v>
      </c>
      <c r="H65" s="1" t="s">
        <v>2189</v>
      </c>
      <c r="I65" s="1">
        <v>2</v>
      </c>
      <c r="J65" s="1">
        <v>0</v>
      </c>
      <c r="K65" s="1">
        <v>0</v>
      </c>
    </row>
    <row r="66" spans="1:13" s="1" customFormat="1" x14ac:dyDescent="0.2">
      <c r="A66" s="1" t="s">
        <v>2984</v>
      </c>
      <c r="B66" s="7"/>
      <c r="C66" s="1">
        <v>73</v>
      </c>
      <c r="D66" s="1" t="s">
        <v>5</v>
      </c>
      <c r="E66" s="1" t="s">
        <v>620</v>
      </c>
      <c r="F66" s="1" t="s">
        <v>11</v>
      </c>
      <c r="G66" s="1" t="s">
        <v>3</v>
      </c>
      <c r="H66" s="1" t="s">
        <v>2189</v>
      </c>
      <c r="I66" s="1">
        <v>2</v>
      </c>
      <c r="J66" s="1">
        <v>0</v>
      </c>
      <c r="K66" s="1">
        <v>0</v>
      </c>
    </row>
    <row r="67" spans="1:13" s="1" customFormat="1" x14ac:dyDescent="0.2">
      <c r="A67" s="1" t="s">
        <v>2999</v>
      </c>
      <c r="C67" s="1">
        <v>65</v>
      </c>
      <c r="D67" s="1" t="s">
        <v>10</v>
      </c>
      <c r="E67" s="1" t="s">
        <v>8</v>
      </c>
      <c r="F67" s="1" t="s">
        <v>11</v>
      </c>
      <c r="G67" s="1" t="s">
        <v>3</v>
      </c>
      <c r="H67" s="1" t="s">
        <v>2189</v>
      </c>
      <c r="I67" s="1">
        <v>2</v>
      </c>
      <c r="J67" s="1">
        <v>0</v>
      </c>
      <c r="K67" s="1">
        <v>0</v>
      </c>
    </row>
    <row r="68" spans="1:13" s="1" customFormat="1" x14ac:dyDescent="0.2">
      <c r="A68" s="1" t="s">
        <v>3007</v>
      </c>
      <c r="C68" s="1">
        <v>73</v>
      </c>
      <c r="D68" s="1" t="s">
        <v>10</v>
      </c>
      <c r="E68" s="1" t="s">
        <v>8</v>
      </c>
      <c r="F68" s="1" t="s">
        <v>11</v>
      </c>
      <c r="G68" s="1" t="s">
        <v>3</v>
      </c>
      <c r="H68" s="1" t="s">
        <v>2189</v>
      </c>
      <c r="I68" s="1">
        <v>2</v>
      </c>
      <c r="J68" s="1">
        <v>0</v>
      </c>
      <c r="K68" s="1">
        <v>0</v>
      </c>
    </row>
    <row r="69" spans="1:13" s="1" customFormat="1" x14ac:dyDescent="0.2">
      <c r="A69" s="1" t="s">
        <v>3018</v>
      </c>
      <c r="C69" s="1">
        <v>66</v>
      </c>
      <c r="D69" s="1" t="s">
        <v>10</v>
      </c>
      <c r="E69" s="1" t="s">
        <v>8</v>
      </c>
      <c r="F69" s="1" t="s">
        <v>11</v>
      </c>
      <c r="G69" s="1" t="s">
        <v>3</v>
      </c>
      <c r="H69" s="1" t="s">
        <v>75</v>
      </c>
      <c r="I69" s="1">
        <v>2</v>
      </c>
      <c r="J69" s="1">
        <v>0</v>
      </c>
      <c r="K69" s="1">
        <v>0</v>
      </c>
    </row>
    <row r="70" spans="1:13" s="1" customFormat="1" x14ac:dyDescent="0.2">
      <c r="A70" s="1" t="s">
        <v>3025</v>
      </c>
      <c r="C70" s="1">
        <v>73</v>
      </c>
      <c r="D70" s="1" t="s">
        <v>10</v>
      </c>
      <c r="E70" s="1" t="s">
        <v>8</v>
      </c>
      <c r="F70" s="1" t="s">
        <v>11</v>
      </c>
      <c r="G70" s="1" t="s">
        <v>3</v>
      </c>
      <c r="H70" s="1" t="s">
        <v>75</v>
      </c>
      <c r="I70" s="1">
        <v>2</v>
      </c>
      <c r="J70" s="1">
        <v>0</v>
      </c>
      <c r="K70" s="1">
        <v>0</v>
      </c>
    </row>
    <row r="71" spans="1:13" s="1" customFormat="1" x14ac:dyDescent="0.2">
      <c r="A71" s="1" t="s">
        <v>3038</v>
      </c>
      <c r="C71" s="1">
        <v>65</v>
      </c>
      <c r="D71" s="1" t="s">
        <v>10</v>
      </c>
      <c r="E71" s="1" t="s">
        <v>620</v>
      </c>
      <c r="F71" s="1" t="s">
        <v>1226</v>
      </c>
      <c r="G71" s="1" t="s">
        <v>3</v>
      </c>
      <c r="H71" s="1" t="s">
        <v>75</v>
      </c>
      <c r="I71" s="1">
        <v>2</v>
      </c>
      <c r="J71" s="1">
        <v>0</v>
      </c>
      <c r="K71" s="1">
        <v>0</v>
      </c>
    </row>
    <row r="72" spans="1:13" s="1" customFormat="1" x14ac:dyDescent="0.2">
      <c r="A72" s="1" t="s">
        <v>3041</v>
      </c>
      <c r="C72" s="1">
        <v>66</v>
      </c>
      <c r="D72" s="1" t="s">
        <v>5</v>
      </c>
      <c r="E72" s="1" t="s">
        <v>8</v>
      </c>
      <c r="F72" s="1" t="s">
        <v>11</v>
      </c>
      <c r="G72" s="1" t="s">
        <v>3</v>
      </c>
      <c r="H72" s="1" t="s">
        <v>75</v>
      </c>
      <c r="I72" s="1">
        <v>2</v>
      </c>
      <c r="J72" s="1">
        <v>0</v>
      </c>
      <c r="K72" s="1">
        <v>0</v>
      </c>
    </row>
    <row r="73" spans="1:13" s="1" customFormat="1" x14ac:dyDescent="0.2">
      <c r="A73" s="1" t="s">
        <v>3044</v>
      </c>
      <c r="C73" s="1">
        <v>71</v>
      </c>
      <c r="D73" s="1" t="s">
        <v>10</v>
      </c>
      <c r="E73" s="1" t="s">
        <v>8</v>
      </c>
      <c r="F73" s="1" t="s">
        <v>11</v>
      </c>
      <c r="G73" s="1" t="s">
        <v>3</v>
      </c>
      <c r="H73" s="1" t="s">
        <v>75</v>
      </c>
      <c r="I73" s="1">
        <v>2</v>
      </c>
      <c r="J73" s="1">
        <v>0</v>
      </c>
      <c r="K73" s="1">
        <v>0</v>
      </c>
    </row>
    <row r="74" spans="1:13" s="1" customFormat="1" x14ac:dyDescent="0.2">
      <c r="A74" s="1" t="s">
        <v>3060</v>
      </c>
      <c r="C74" s="1">
        <v>69</v>
      </c>
      <c r="D74" s="1" t="s">
        <v>10</v>
      </c>
      <c r="E74" s="1" t="s">
        <v>8</v>
      </c>
      <c r="F74" s="1" t="s">
        <v>11</v>
      </c>
      <c r="G74" s="1" t="s">
        <v>3</v>
      </c>
      <c r="H74" s="1" t="s">
        <v>75</v>
      </c>
      <c r="I74" s="1">
        <v>2</v>
      </c>
      <c r="J74" s="1">
        <v>0</v>
      </c>
      <c r="K74" s="1">
        <v>0</v>
      </c>
    </row>
    <row r="75" spans="1:13" s="1" customFormat="1" x14ac:dyDescent="0.2">
      <c r="A75" s="1" t="s">
        <v>3062</v>
      </c>
      <c r="C75" s="1">
        <v>80</v>
      </c>
      <c r="D75" s="1" t="s">
        <v>10</v>
      </c>
      <c r="E75" s="1" t="s">
        <v>8</v>
      </c>
      <c r="F75" s="1" t="s">
        <v>11</v>
      </c>
      <c r="G75" s="1" t="s">
        <v>3</v>
      </c>
      <c r="H75" s="1" t="s">
        <v>75</v>
      </c>
      <c r="I75" s="1">
        <v>2</v>
      </c>
      <c r="J75" s="1">
        <v>0</v>
      </c>
      <c r="K75" s="1">
        <v>0</v>
      </c>
    </row>
    <row r="76" spans="1:13" s="1" customFormat="1" x14ac:dyDescent="0.2">
      <c r="A76" s="1" t="s">
        <v>3064</v>
      </c>
      <c r="C76" s="1">
        <v>65</v>
      </c>
      <c r="D76" s="1" t="s">
        <v>10</v>
      </c>
      <c r="E76" s="1" t="s">
        <v>8</v>
      </c>
      <c r="F76" s="1" t="s">
        <v>11</v>
      </c>
      <c r="G76" s="1" t="s">
        <v>3</v>
      </c>
      <c r="H76" s="1" t="s">
        <v>75</v>
      </c>
      <c r="I76" s="1">
        <v>2</v>
      </c>
      <c r="J76" s="1">
        <v>0</v>
      </c>
      <c r="K76" s="1">
        <v>0</v>
      </c>
    </row>
    <row r="77" spans="1:13" s="1" customFormat="1" x14ac:dyDescent="0.2">
      <c r="A77" s="1" t="s">
        <v>3065</v>
      </c>
      <c r="C77" s="1">
        <v>66</v>
      </c>
      <c r="D77" s="1" t="s">
        <v>10</v>
      </c>
      <c r="E77" s="1" t="s">
        <v>8</v>
      </c>
      <c r="F77" s="1" t="s">
        <v>11</v>
      </c>
      <c r="G77" s="1" t="s">
        <v>3</v>
      </c>
      <c r="H77" s="1" t="s">
        <v>75</v>
      </c>
      <c r="I77" s="1">
        <v>2</v>
      </c>
      <c r="J77" s="1">
        <v>0</v>
      </c>
      <c r="K77" s="1">
        <v>0</v>
      </c>
    </row>
    <row r="78" spans="1:13" s="1" customFormat="1" x14ac:dyDescent="0.2">
      <c r="A78" s="1" t="s">
        <v>3078</v>
      </c>
      <c r="C78" s="1">
        <v>75</v>
      </c>
      <c r="D78" s="1" t="s">
        <v>10</v>
      </c>
      <c r="E78" s="1" t="s">
        <v>8</v>
      </c>
      <c r="F78" s="1" t="s">
        <v>11</v>
      </c>
      <c r="G78" s="1" t="s">
        <v>3</v>
      </c>
      <c r="H78" s="1" t="s">
        <v>75</v>
      </c>
      <c r="I78" s="1">
        <v>2</v>
      </c>
      <c r="J78" s="1">
        <v>0</v>
      </c>
      <c r="K78" s="1">
        <v>0</v>
      </c>
    </row>
    <row r="79" spans="1:13" s="1" customFormat="1" x14ac:dyDescent="0.2">
      <c r="A79" s="1" t="s">
        <v>3091</v>
      </c>
      <c r="C79" s="1">
        <v>66</v>
      </c>
      <c r="D79" s="1" t="s">
        <v>10</v>
      </c>
      <c r="E79" s="1" t="s">
        <v>8</v>
      </c>
      <c r="F79" s="1" t="s">
        <v>11</v>
      </c>
      <c r="G79" s="1" t="s">
        <v>3</v>
      </c>
      <c r="H79" s="1" t="s">
        <v>75</v>
      </c>
      <c r="I79" s="1">
        <v>2</v>
      </c>
      <c r="J79" s="1">
        <v>0</v>
      </c>
      <c r="K79" s="1">
        <v>0</v>
      </c>
      <c r="M79" s="2"/>
    </row>
    <row r="80" spans="1:13" s="1" customFormat="1" x14ac:dyDescent="0.2">
      <c r="A80" s="1" t="s">
        <v>3092</v>
      </c>
      <c r="C80" s="1">
        <v>71</v>
      </c>
      <c r="D80" s="1" t="s">
        <v>10</v>
      </c>
      <c r="E80" s="1" t="s">
        <v>8</v>
      </c>
      <c r="F80" s="1" t="s">
        <v>44</v>
      </c>
      <c r="G80" s="1" t="s">
        <v>3</v>
      </c>
      <c r="H80" s="1" t="s">
        <v>75</v>
      </c>
      <c r="I80" s="1">
        <v>2</v>
      </c>
      <c r="J80" s="1">
        <v>0</v>
      </c>
      <c r="K80" s="1">
        <v>0</v>
      </c>
    </row>
    <row r="81" spans="1:13" s="1" customFormat="1" x14ac:dyDescent="0.2">
      <c r="A81" s="1" t="s">
        <v>3093</v>
      </c>
      <c r="C81" s="1">
        <v>80</v>
      </c>
      <c r="D81" s="1" t="s">
        <v>10</v>
      </c>
      <c r="E81" s="1" t="s">
        <v>8</v>
      </c>
      <c r="F81" s="1" t="s">
        <v>11</v>
      </c>
      <c r="G81" s="1" t="s">
        <v>3</v>
      </c>
      <c r="H81" s="1" t="s">
        <v>75</v>
      </c>
      <c r="I81" s="1">
        <v>2</v>
      </c>
      <c r="J81" s="1">
        <v>0</v>
      </c>
      <c r="K81" s="1">
        <v>0</v>
      </c>
    </row>
    <row r="82" spans="1:13" s="1" customFormat="1" x14ac:dyDescent="0.2">
      <c r="A82" s="1" t="s">
        <v>3094</v>
      </c>
      <c r="C82" s="1">
        <v>63</v>
      </c>
      <c r="D82" s="1" t="s">
        <v>10</v>
      </c>
      <c r="E82" s="1" t="s">
        <v>620</v>
      </c>
      <c r="F82" s="1" t="s">
        <v>26</v>
      </c>
      <c r="G82" s="1" t="s">
        <v>3</v>
      </c>
      <c r="H82" s="1" t="s">
        <v>75</v>
      </c>
      <c r="I82" s="1">
        <v>2</v>
      </c>
      <c r="J82" s="1">
        <v>0</v>
      </c>
      <c r="K82" s="1">
        <v>0</v>
      </c>
    </row>
    <row r="83" spans="1:13" s="1" customFormat="1" x14ac:dyDescent="0.2">
      <c r="A83" s="1" t="s">
        <v>3097</v>
      </c>
      <c r="C83" s="1">
        <v>71</v>
      </c>
      <c r="D83" s="1" t="s">
        <v>10</v>
      </c>
      <c r="E83" s="1" t="s">
        <v>8</v>
      </c>
      <c r="F83" s="1" t="s">
        <v>11</v>
      </c>
      <c r="G83" s="1" t="s">
        <v>3</v>
      </c>
      <c r="H83" s="1" t="s">
        <v>75</v>
      </c>
      <c r="I83" s="1">
        <v>2</v>
      </c>
      <c r="J83" s="1">
        <v>0</v>
      </c>
      <c r="K83" s="1">
        <v>0</v>
      </c>
    </row>
    <row r="84" spans="1:13" s="1" customFormat="1" x14ac:dyDescent="0.2">
      <c r="A84" s="1" t="s">
        <v>3105</v>
      </c>
      <c r="C84" s="1">
        <v>62</v>
      </c>
      <c r="D84" s="1" t="s">
        <v>10</v>
      </c>
      <c r="E84" s="1" t="s">
        <v>8</v>
      </c>
      <c r="F84" s="1" t="s">
        <v>1226</v>
      </c>
      <c r="G84" s="1" t="s">
        <v>3</v>
      </c>
      <c r="H84" s="1" t="s">
        <v>75</v>
      </c>
      <c r="I84" s="1">
        <v>2</v>
      </c>
      <c r="J84" s="1">
        <v>0</v>
      </c>
      <c r="K84" s="1">
        <v>0</v>
      </c>
    </row>
    <row r="85" spans="1:13" s="1" customFormat="1" x14ac:dyDescent="0.2">
      <c r="A85" s="1" t="s">
        <v>3107</v>
      </c>
      <c r="C85" s="1">
        <v>65</v>
      </c>
      <c r="D85" s="1" t="s">
        <v>10</v>
      </c>
      <c r="E85" s="1" t="s">
        <v>8</v>
      </c>
      <c r="F85" s="1" t="s">
        <v>11</v>
      </c>
      <c r="G85" s="1" t="s">
        <v>3</v>
      </c>
      <c r="H85" s="1" t="s">
        <v>75</v>
      </c>
      <c r="I85" s="1">
        <v>2</v>
      </c>
      <c r="J85" s="1">
        <v>0</v>
      </c>
      <c r="K85" s="1">
        <v>0</v>
      </c>
    </row>
    <row r="86" spans="1:13" s="1" customFormat="1" x14ac:dyDescent="0.2">
      <c r="A86" s="1" t="s">
        <v>3108</v>
      </c>
      <c r="C86" s="1">
        <v>68</v>
      </c>
      <c r="D86" s="1" t="s">
        <v>10</v>
      </c>
      <c r="E86" s="1" t="s">
        <v>8</v>
      </c>
      <c r="F86" s="1" t="s">
        <v>11</v>
      </c>
      <c r="G86" s="1" t="s">
        <v>3</v>
      </c>
      <c r="H86" s="1" t="s">
        <v>75</v>
      </c>
      <c r="I86" s="1">
        <v>2</v>
      </c>
      <c r="J86" s="1">
        <v>0</v>
      </c>
      <c r="K86" s="1">
        <v>0</v>
      </c>
    </row>
    <row r="87" spans="1:13" s="1" customFormat="1" x14ac:dyDescent="0.2">
      <c r="A87" s="1" t="s">
        <v>3113</v>
      </c>
      <c r="C87" s="1">
        <v>78</v>
      </c>
      <c r="D87" s="1" t="s">
        <v>10</v>
      </c>
      <c r="E87" s="1" t="s">
        <v>8</v>
      </c>
      <c r="F87" s="1" t="s">
        <v>11</v>
      </c>
      <c r="G87" s="1" t="s">
        <v>3</v>
      </c>
      <c r="H87" s="1" t="s">
        <v>75</v>
      </c>
      <c r="I87" s="1">
        <v>2</v>
      </c>
      <c r="J87" s="1">
        <v>0</v>
      </c>
      <c r="K87" s="1">
        <v>0</v>
      </c>
    </row>
    <row r="88" spans="1:13" s="1" customFormat="1" x14ac:dyDescent="0.2">
      <c r="A88" s="1" t="s">
        <v>3120</v>
      </c>
      <c r="C88" s="1">
        <v>61</v>
      </c>
      <c r="D88" s="1" t="s">
        <v>5</v>
      </c>
      <c r="E88" s="1" t="s">
        <v>8</v>
      </c>
      <c r="F88" s="1" t="s">
        <v>11</v>
      </c>
      <c r="G88" s="1" t="s">
        <v>3</v>
      </c>
      <c r="H88" s="1" t="s">
        <v>75</v>
      </c>
      <c r="I88" s="1">
        <v>2</v>
      </c>
      <c r="J88" s="1">
        <v>0</v>
      </c>
      <c r="K88" s="1">
        <v>0</v>
      </c>
    </row>
    <row r="89" spans="1:13" s="1" customFormat="1" x14ac:dyDescent="0.2">
      <c r="A89" s="1" t="s">
        <v>3125</v>
      </c>
      <c r="C89" s="1">
        <v>66</v>
      </c>
      <c r="D89" s="1" t="s">
        <v>5</v>
      </c>
      <c r="E89" s="1" t="s">
        <v>8</v>
      </c>
      <c r="F89" s="1" t="s">
        <v>11</v>
      </c>
      <c r="G89" s="1" t="s">
        <v>3</v>
      </c>
      <c r="H89" s="1" t="s">
        <v>75</v>
      </c>
      <c r="I89" s="1">
        <v>2</v>
      </c>
      <c r="J89" s="1">
        <v>0</v>
      </c>
      <c r="K89" s="1">
        <v>0</v>
      </c>
    </row>
    <row r="90" spans="1:13" s="1" customFormat="1" x14ac:dyDescent="0.2">
      <c r="A90" s="1" t="s">
        <v>3151</v>
      </c>
      <c r="C90" s="1">
        <v>61</v>
      </c>
      <c r="D90" s="1" t="s">
        <v>10</v>
      </c>
      <c r="E90" s="1" t="s">
        <v>8</v>
      </c>
      <c r="F90" s="1" t="s">
        <v>11</v>
      </c>
      <c r="G90" s="1" t="s">
        <v>3</v>
      </c>
      <c r="H90" s="1" t="s">
        <v>75</v>
      </c>
      <c r="I90" s="1">
        <v>2</v>
      </c>
      <c r="J90" s="1">
        <v>0</v>
      </c>
      <c r="K90" s="1">
        <v>0</v>
      </c>
      <c r="M90" s="2"/>
    </row>
    <row r="91" spans="1:13" s="1" customFormat="1" x14ac:dyDescent="0.2">
      <c r="A91" s="1" t="s">
        <v>3153</v>
      </c>
      <c r="C91" s="1">
        <v>69</v>
      </c>
      <c r="D91" s="1" t="s">
        <v>10</v>
      </c>
      <c r="E91" s="1" t="s">
        <v>8</v>
      </c>
      <c r="F91" s="1" t="s">
        <v>11</v>
      </c>
      <c r="G91" s="1" t="s">
        <v>3</v>
      </c>
      <c r="H91" s="1" t="s">
        <v>75</v>
      </c>
      <c r="I91" s="1">
        <v>2</v>
      </c>
      <c r="J91" s="1">
        <v>0</v>
      </c>
      <c r="K91" s="1">
        <v>0</v>
      </c>
    </row>
    <row r="92" spans="1:13" s="1" customFormat="1" x14ac:dyDescent="0.2">
      <c r="A92" s="1" t="s">
        <v>3154</v>
      </c>
      <c r="C92" s="1">
        <v>70</v>
      </c>
      <c r="D92" s="1" t="s">
        <v>10</v>
      </c>
      <c r="E92" s="1" t="s">
        <v>8</v>
      </c>
      <c r="F92" s="1" t="s">
        <v>11</v>
      </c>
      <c r="G92" s="1" t="s">
        <v>3</v>
      </c>
      <c r="H92" s="1" t="s">
        <v>75</v>
      </c>
      <c r="I92" s="1">
        <v>2</v>
      </c>
      <c r="J92" s="1">
        <v>0</v>
      </c>
      <c r="K92" s="1">
        <v>0</v>
      </c>
    </row>
    <row r="93" spans="1:13" s="1" customFormat="1" x14ac:dyDescent="0.2">
      <c r="A93" s="1" t="s">
        <v>3171</v>
      </c>
      <c r="C93" s="1">
        <v>61</v>
      </c>
      <c r="D93" s="1" t="s">
        <v>10</v>
      </c>
      <c r="E93" s="1" t="s">
        <v>8</v>
      </c>
      <c r="F93" s="1" t="s">
        <v>11</v>
      </c>
      <c r="G93" s="1" t="s">
        <v>3</v>
      </c>
      <c r="H93" s="1" t="s">
        <v>75</v>
      </c>
      <c r="I93" s="1">
        <v>2</v>
      </c>
      <c r="J93" s="1">
        <v>0</v>
      </c>
      <c r="K93" s="1">
        <v>0</v>
      </c>
    </row>
    <row r="94" spans="1:13" s="1" customFormat="1" x14ac:dyDescent="0.2">
      <c r="A94" s="1" t="s">
        <v>3180</v>
      </c>
      <c r="C94" s="1">
        <v>81</v>
      </c>
      <c r="D94" s="1" t="s">
        <v>10</v>
      </c>
      <c r="E94" s="1" t="s">
        <v>8</v>
      </c>
      <c r="F94" s="1" t="s">
        <v>11</v>
      </c>
      <c r="G94" s="1" t="s">
        <v>3</v>
      </c>
      <c r="H94" s="1" t="s">
        <v>75</v>
      </c>
      <c r="I94" s="1">
        <v>2</v>
      </c>
      <c r="J94" s="1">
        <v>0</v>
      </c>
      <c r="K94" s="1">
        <v>0</v>
      </c>
    </row>
    <row r="95" spans="1:13" s="1" customFormat="1" x14ac:dyDescent="0.2">
      <c r="A95" s="1" t="s">
        <v>3189</v>
      </c>
      <c r="C95" s="1">
        <v>64</v>
      </c>
      <c r="D95" s="1" t="s">
        <v>5</v>
      </c>
      <c r="E95" s="1" t="s">
        <v>8</v>
      </c>
      <c r="F95" s="1" t="s">
        <v>11</v>
      </c>
      <c r="G95" s="1" t="s">
        <v>3</v>
      </c>
      <c r="H95" s="1" t="s">
        <v>75</v>
      </c>
      <c r="I95" s="1">
        <v>2</v>
      </c>
      <c r="J95" s="1">
        <v>0</v>
      </c>
      <c r="K95" s="1">
        <v>0</v>
      </c>
    </row>
    <row r="96" spans="1:13" s="1" customFormat="1" x14ac:dyDescent="0.2">
      <c r="A96" s="1" t="s">
        <v>3190</v>
      </c>
      <c r="C96" s="1">
        <v>64</v>
      </c>
      <c r="D96" s="1" t="s">
        <v>10</v>
      </c>
      <c r="E96" s="1" t="s">
        <v>620</v>
      </c>
      <c r="F96" s="1" t="s">
        <v>1226</v>
      </c>
      <c r="G96" s="1" t="s">
        <v>3</v>
      </c>
      <c r="H96" s="1" t="s">
        <v>75</v>
      </c>
      <c r="I96" s="1">
        <v>2</v>
      </c>
      <c r="J96" s="1">
        <v>0</v>
      </c>
      <c r="K96" s="1">
        <v>0</v>
      </c>
    </row>
    <row r="97" spans="1:11" s="1" customFormat="1" x14ac:dyDescent="0.2">
      <c r="A97" s="1" t="s">
        <v>3192</v>
      </c>
      <c r="C97" s="1">
        <v>69</v>
      </c>
      <c r="D97" s="1" t="s">
        <v>5</v>
      </c>
      <c r="E97" s="1" t="s">
        <v>8</v>
      </c>
      <c r="F97" s="1" t="s">
        <v>11</v>
      </c>
      <c r="G97" s="1" t="s">
        <v>3</v>
      </c>
      <c r="H97" s="1" t="s">
        <v>75</v>
      </c>
      <c r="I97" s="1">
        <v>2</v>
      </c>
      <c r="J97" s="1">
        <v>0</v>
      </c>
      <c r="K97" s="1">
        <v>0</v>
      </c>
    </row>
    <row r="98" spans="1:11" s="1" customFormat="1" x14ac:dyDescent="0.2">
      <c r="A98" s="1" t="s">
        <v>3193</v>
      </c>
      <c r="C98" s="1">
        <v>70</v>
      </c>
      <c r="D98" s="1" t="s">
        <v>5</v>
      </c>
      <c r="E98" s="1" t="s">
        <v>8</v>
      </c>
      <c r="F98" s="1" t="s">
        <v>1262</v>
      </c>
      <c r="G98" s="1" t="s">
        <v>3</v>
      </c>
      <c r="H98" s="1" t="s">
        <v>75</v>
      </c>
      <c r="I98" s="1">
        <v>2</v>
      </c>
      <c r="J98" s="1">
        <v>0</v>
      </c>
      <c r="K98" s="1">
        <v>0</v>
      </c>
    </row>
    <row r="99" spans="1:11" s="1" customFormat="1" x14ac:dyDescent="0.2">
      <c r="A99" s="1" t="s">
        <v>3196</v>
      </c>
      <c r="C99" s="1">
        <v>82</v>
      </c>
      <c r="D99" s="1" t="s">
        <v>10</v>
      </c>
      <c r="E99" s="1" t="s">
        <v>8</v>
      </c>
      <c r="F99" s="1" t="s">
        <v>11</v>
      </c>
      <c r="G99" s="1" t="s">
        <v>3</v>
      </c>
      <c r="H99" s="1" t="s">
        <v>75</v>
      </c>
      <c r="I99" s="1">
        <v>2</v>
      </c>
      <c r="J99" s="1">
        <v>0</v>
      </c>
      <c r="K99" s="1">
        <v>0</v>
      </c>
    </row>
    <row r="100" spans="1:11" s="1" customFormat="1" x14ac:dyDescent="0.2">
      <c r="A100" s="1" t="s">
        <v>3205</v>
      </c>
      <c r="C100" s="1">
        <v>68</v>
      </c>
      <c r="D100" s="1" t="s">
        <v>5</v>
      </c>
      <c r="E100" s="1" t="s">
        <v>8</v>
      </c>
      <c r="F100" s="1" t="s">
        <v>11</v>
      </c>
      <c r="G100" s="1" t="s">
        <v>3</v>
      </c>
      <c r="H100" s="1" t="s">
        <v>75</v>
      </c>
      <c r="I100" s="1">
        <v>2</v>
      </c>
      <c r="J100" s="1">
        <v>0</v>
      </c>
      <c r="K100" s="1">
        <v>0</v>
      </c>
    </row>
    <row r="101" spans="1:11" s="1" customFormat="1" x14ac:dyDescent="0.2">
      <c r="A101" s="1" t="s">
        <v>3213</v>
      </c>
      <c r="C101" s="1">
        <v>80</v>
      </c>
      <c r="D101" s="1" t="s">
        <v>10</v>
      </c>
      <c r="E101" s="1" t="s">
        <v>8</v>
      </c>
      <c r="F101" s="1" t="s">
        <v>11</v>
      </c>
      <c r="G101" s="1" t="s">
        <v>3</v>
      </c>
      <c r="H101" s="1" t="s">
        <v>75</v>
      </c>
      <c r="I101" s="1">
        <v>2</v>
      </c>
      <c r="J101" s="1">
        <v>0</v>
      </c>
      <c r="K101" s="1">
        <v>0</v>
      </c>
    </row>
    <row r="102" spans="1:11" s="1" customFormat="1" x14ac:dyDescent="0.2">
      <c r="A102" s="1" t="s">
        <v>3220</v>
      </c>
      <c r="C102" s="1">
        <v>75</v>
      </c>
      <c r="D102" s="1" t="s">
        <v>5</v>
      </c>
      <c r="E102" s="1" t="s">
        <v>8</v>
      </c>
      <c r="F102" s="1" t="s">
        <v>11</v>
      </c>
      <c r="G102" s="1" t="s">
        <v>3</v>
      </c>
      <c r="H102" s="1" t="s">
        <v>75</v>
      </c>
      <c r="I102" s="1">
        <v>2</v>
      </c>
      <c r="J102" s="1">
        <v>0</v>
      </c>
      <c r="K102" s="1">
        <v>0</v>
      </c>
    </row>
    <row r="103" spans="1:11" s="1" customFormat="1" x14ac:dyDescent="0.2">
      <c r="A103" s="1" t="s">
        <v>3240</v>
      </c>
      <c r="C103" s="1">
        <v>65</v>
      </c>
      <c r="D103" s="1" t="s">
        <v>5</v>
      </c>
      <c r="E103" s="1" t="s">
        <v>8</v>
      </c>
      <c r="F103" s="1" t="s">
        <v>11</v>
      </c>
      <c r="G103" s="1" t="s">
        <v>3</v>
      </c>
      <c r="H103" s="1" t="s">
        <v>75</v>
      </c>
      <c r="I103" s="1">
        <v>2</v>
      </c>
      <c r="J103" s="1">
        <v>0</v>
      </c>
      <c r="K103" s="1">
        <v>0</v>
      </c>
    </row>
    <row r="104" spans="1:11" s="1" customFormat="1" x14ac:dyDescent="0.2">
      <c r="A104" s="1" t="s">
        <v>3242</v>
      </c>
      <c r="C104" s="1">
        <v>79</v>
      </c>
      <c r="D104" s="1" t="s">
        <v>10</v>
      </c>
      <c r="E104" s="1" t="s">
        <v>620</v>
      </c>
      <c r="F104" s="1" t="s">
        <v>11</v>
      </c>
      <c r="G104" s="1" t="s">
        <v>3</v>
      </c>
      <c r="H104" s="1" t="s">
        <v>75</v>
      </c>
      <c r="I104" s="1">
        <v>2</v>
      </c>
      <c r="J104" s="1">
        <v>0</v>
      </c>
      <c r="K104" s="1">
        <v>0</v>
      </c>
    </row>
    <row r="105" spans="1:11" s="1" customFormat="1" x14ac:dyDescent="0.2">
      <c r="A105" s="1" t="s">
        <v>3248</v>
      </c>
      <c r="C105" s="1">
        <v>63</v>
      </c>
      <c r="D105" s="1" t="s">
        <v>10</v>
      </c>
      <c r="E105" s="1" t="s">
        <v>8</v>
      </c>
      <c r="F105" s="1" t="s">
        <v>11</v>
      </c>
      <c r="G105" s="1" t="s">
        <v>3</v>
      </c>
      <c r="H105" s="1" t="s">
        <v>75</v>
      </c>
      <c r="I105" s="1">
        <v>2</v>
      </c>
      <c r="J105" s="1">
        <v>0</v>
      </c>
      <c r="K105" s="1">
        <v>0</v>
      </c>
    </row>
    <row r="106" spans="1:11" s="1" customFormat="1" x14ac:dyDescent="0.2">
      <c r="A106" s="1" t="s">
        <v>3257</v>
      </c>
      <c r="C106" s="1">
        <v>64</v>
      </c>
      <c r="D106" s="1" t="s">
        <v>10</v>
      </c>
      <c r="E106" s="1" t="s">
        <v>8</v>
      </c>
      <c r="F106" s="1" t="s">
        <v>11</v>
      </c>
      <c r="G106" s="1" t="s">
        <v>3</v>
      </c>
      <c r="H106" s="1" t="s">
        <v>75</v>
      </c>
      <c r="I106" s="1">
        <v>2</v>
      </c>
      <c r="J106" s="1">
        <v>0</v>
      </c>
      <c r="K106" s="1">
        <v>0</v>
      </c>
    </row>
    <row r="107" spans="1:11" s="1" customFormat="1" x14ac:dyDescent="0.2">
      <c r="A107" s="1" t="s">
        <v>3258</v>
      </c>
      <c r="C107" s="1">
        <v>70</v>
      </c>
      <c r="D107" s="1" t="s">
        <v>10</v>
      </c>
      <c r="E107" s="1" t="s">
        <v>8</v>
      </c>
      <c r="F107" s="1" t="s">
        <v>11</v>
      </c>
      <c r="G107" s="1" t="s">
        <v>3</v>
      </c>
      <c r="H107" s="1" t="s">
        <v>75</v>
      </c>
      <c r="I107" s="1">
        <v>2</v>
      </c>
      <c r="J107" s="1">
        <v>0</v>
      </c>
      <c r="K107" s="1">
        <v>0</v>
      </c>
    </row>
    <row r="108" spans="1:11" s="1" customFormat="1" x14ac:dyDescent="0.2">
      <c r="A108" s="1" t="s">
        <v>3259</v>
      </c>
      <c r="C108" s="1">
        <v>71</v>
      </c>
      <c r="D108" s="1" t="s">
        <v>5</v>
      </c>
      <c r="E108" s="1" t="s">
        <v>8</v>
      </c>
      <c r="F108" s="1" t="s">
        <v>11</v>
      </c>
      <c r="G108" s="1" t="s">
        <v>3</v>
      </c>
      <c r="H108" s="1" t="s">
        <v>75</v>
      </c>
      <c r="I108" s="1">
        <v>2</v>
      </c>
      <c r="J108" s="1">
        <v>0</v>
      </c>
      <c r="K108" s="1">
        <v>0</v>
      </c>
    </row>
    <row r="109" spans="1:11" s="1" customFormat="1" x14ac:dyDescent="0.2">
      <c r="A109" s="1" t="s">
        <v>3260</v>
      </c>
      <c r="C109" s="1">
        <v>71</v>
      </c>
      <c r="D109" s="1" t="s">
        <v>5</v>
      </c>
      <c r="E109" s="1" t="s">
        <v>8</v>
      </c>
      <c r="F109" s="1" t="s">
        <v>11</v>
      </c>
      <c r="G109" s="1" t="s">
        <v>3</v>
      </c>
      <c r="H109" s="1" t="s">
        <v>75</v>
      </c>
      <c r="I109" s="1">
        <v>2</v>
      </c>
      <c r="J109" s="1">
        <v>0</v>
      </c>
      <c r="K109" s="1">
        <v>0</v>
      </c>
    </row>
    <row r="110" spans="1:11" s="1" customFormat="1" x14ac:dyDescent="0.2">
      <c r="A110" s="1" t="s">
        <v>3261</v>
      </c>
      <c r="C110" s="1">
        <v>72</v>
      </c>
      <c r="D110" s="1" t="s">
        <v>5</v>
      </c>
      <c r="E110" s="1" t="s">
        <v>8</v>
      </c>
      <c r="F110" s="1" t="s">
        <v>11</v>
      </c>
      <c r="G110" s="1" t="s">
        <v>3</v>
      </c>
      <c r="H110" s="1" t="s">
        <v>75</v>
      </c>
      <c r="I110" s="1">
        <v>2</v>
      </c>
      <c r="J110" s="1">
        <v>0</v>
      </c>
      <c r="K110" s="1">
        <v>0</v>
      </c>
    </row>
    <row r="111" spans="1:11" s="1" customFormat="1" x14ac:dyDescent="0.2">
      <c r="A111" s="1" t="s">
        <v>3262</v>
      </c>
      <c r="C111" s="1">
        <v>73</v>
      </c>
      <c r="D111" s="1" t="s">
        <v>5</v>
      </c>
      <c r="E111" s="1" t="s">
        <v>8</v>
      </c>
      <c r="F111" s="1" t="s">
        <v>11</v>
      </c>
      <c r="G111" s="1" t="s">
        <v>3</v>
      </c>
      <c r="H111" s="1" t="s">
        <v>75</v>
      </c>
      <c r="I111" s="1">
        <v>2</v>
      </c>
      <c r="J111" s="1">
        <v>0</v>
      </c>
      <c r="K111" s="1">
        <v>0</v>
      </c>
    </row>
    <row r="112" spans="1:11" s="1" customFormat="1" x14ac:dyDescent="0.2">
      <c r="A112" s="1" t="s">
        <v>3263</v>
      </c>
      <c r="C112" s="1">
        <v>75</v>
      </c>
      <c r="D112" s="1" t="s">
        <v>10</v>
      </c>
      <c r="E112" s="1" t="s">
        <v>8</v>
      </c>
      <c r="F112" s="1" t="s">
        <v>11</v>
      </c>
      <c r="G112" s="1" t="s">
        <v>3</v>
      </c>
      <c r="H112" s="1" t="s">
        <v>75</v>
      </c>
      <c r="I112" s="1">
        <v>2</v>
      </c>
      <c r="J112" s="1">
        <v>0</v>
      </c>
      <c r="K112" s="1">
        <v>0</v>
      </c>
    </row>
    <row r="113" spans="1:11" s="1" customFormat="1" x14ac:dyDescent="0.2">
      <c r="A113" s="1" t="s">
        <v>3269</v>
      </c>
      <c r="C113" s="1">
        <v>68</v>
      </c>
      <c r="D113" s="1" t="s">
        <v>5</v>
      </c>
      <c r="E113" s="1" t="s">
        <v>8</v>
      </c>
      <c r="F113" s="1" t="s">
        <v>11</v>
      </c>
      <c r="G113" s="1" t="s">
        <v>3</v>
      </c>
      <c r="H113" s="1" t="s">
        <v>2189</v>
      </c>
      <c r="I113" s="1">
        <v>2</v>
      </c>
      <c r="J113" s="1">
        <v>0</v>
      </c>
      <c r="K113" s="1">
        <v>0</v>
      </c>
    </row>
    <row r="114" spans="1:11" s="1" customFormat="1" x14ac:dyDescent="0.2">
      <c r="A114" s="1" t="s">
        <v>3271</v>
      </c>
      <c r="C114" s="1">
        <v>78</v>
      </c>
      <c r="D114" s="1" t="s">
        <v>5</v>
      </c>
      <c r="E114" s="1" t="s">
        <v>8</v>
      </c>
      <c r="F114" s="1" t="s">
        <v>11</v>
      </c>
      <c r="G114" s="1" t="s">
        <v>3</v>
      </c>
      <c r="H114" s="1" t="s">
        <v>2189</v>
      </c>
      <c r="I114" s="1">
        <v>2</v>
      </c>
      <c r="J114" s="1">
        <v>0</v>
      </c>
      <c r="K114" s="1">
        <v>0</v>
      </c>
    </row>
    <row r="115" spans="1:11" s="1" customFormat="1" x14ac:dyDescent="0.2">
      <c r="A115" s="1" t="s">
        <v>3273</v>
      </c>
      <c r="C115" s="1">
        <v>84</v>
      </c>
      <c r="D115" s="1" t="s">
        <v>10</v>
      </c>
      <c r="E115" s="1" t="s">
        <v>8</v>
      </c>
      <c r="F115" s="1" t="s">
        <v>26</v>
      </c>
      <c r="G115" s="1" t="s">
        <v>3</v>
      </c>
      <c r="H115" s="1" t="s">
        <v>75</v>
      </c>
      <c r="I115" s="1">
        <v>2</v>
      </c>
      <c r="J115" s="1">
        <v>0</v>
      </c>
      <c r="K115" s="1">
        <v>0</v>
      </c>
    </row>
    <row r="116" spans="1:11" s="1" customFormat="1" x14ac:dyDescent="0.2">
      <c r="A116" s="1" t="s">
        <v>3277</v>
      </c>
      <c r="C116" s="1">
        <v>63</v>
      </c>
      <c r="D116" s="1" t="s">
        <v>5</v>
      </c>
      <c r="E116" s="1" t="s">
        <v>8</v>
      </c>
      <c r="F116" s="1" t="s">
        <v>11</v>
      </c>
      <c r="G116" s="1" t="s">
        <v>3</v>
      </c>
      <c r="H116" s="1" t="s">
        <v>75</v>
      </c>
      <c r="I116" s="1">
        <v>2</v>
      </c>
      <c r="J116" s="1">
        <v>0</v>
      </c>
      <c r="K116" s="1">
        <v>0</v>
      </c>
    </row>
    <row r="117" spans="1:11" s="1" customFormat="1" x14ac:dyDescent="0.2">
      <c r="A117" s="1" t="s">
        <v>3278</v>
      </c>
      <c r="C117" s="1">
        <v>65</v>
      </c>
      <c r="D117" s="1" t="s">
        <v>10</v>
      </c>
      <c r="E117" s="1" t="s">
        <v>620</v>
      </c>
      <c r="F117" s="1" t="s">
        <v>11</v>
      </c>
      <c r="G117" s="1" t="s">
        <v>3</v>
      </c>
      <c r="H117" s="1" t="s">
        <v>75</v>
      </c>
      <c r="I117" s="1">
        <v>2</v>
      </c>
      <c r="J117" s="1">
        <v>0</v>
      </c>
      <c r="K117" s="1">
        <v>0</v>
      </c>
    </row>
    <row r="118" spans="1:11" s="1" customFormat="1" x14ac:dyDescent="0.2">
      <c r="A118" s="1" t="s">
        <v>3280</v>
      </c>
      <c r="C118" s="1">
        <v>65</v>
      </c>
      <c r="D118" s="1" t="s">
        <v>10</v>
      </c>
      <c r="E118" s="1" t="s">
        <v>8</v>
      </c>
      <c r="F118" s="1" t="s">
        <v>11</v>
      </c>
      <c r="G118" s="1" t="s">
        <v>3</v>
      </c>
      <c r="H118" s="1" t="s">
        <v>75</v>
      </c>
      <c r="I118" s="1">
        <v>2</v>
      </c>
      <c r="J118" s="1">
        <v>0</v>
      </c>
      <c r="K118" s="1">
        <v>0</v>
      </c>
    </row>
    <row r="119" spans="1:11" s="1" customFormat="1" x14ac:dyDescent="0.2">
      <c r="A119" s="1" t="s">
        <v>3281</v>
      </c>
      <c r="C119" s="1">
        <v>67</v>
      </c>
      <c r="D119" s="1" t="s">
        <v>10</v>
      </c>
      <c r="E119" s="1" t="s">
        <v>8</v>
      </c>
      <c r="F119" s="1" t="s">
        <v>11</v>
      </c>
      <c r="G119" s="1" t="s">
        <v>3</v>
      </c>
      <c r="H119" s="1" t="s">
        <v>75</v>
      </c>
      <c r="I119" s="1">
        <v>2</v>
      </c>
      <c r="J119" s="1">
        <v>0</v>
      </c>
      <c r="K119" s="1">
        <v>0</v>
      </c>
    </row>
    <row r="120" spans="1:11" s="1" customFormat="1" x14ac:dyDescent="0.2">
      <c r="A120" s="1" t="s">
        <v>3282</v>
      </c>
      <c r="C120" s="1">
        <v>67</v>
      </c>
      <c r="D120" s="1" t="s">
        <v>5</v>
      </c>
      <c r="E120" s="1" t="s">
        <v>8</v>
      </c>
      <c r="F120" s="1" t="s">
        <v>11</v>
      </c>
      <c r="G120" s="1" t="s">
        <v>3</v>
      </c>
      <c r="H120" s="1" t="s">
        <v>75</v>
      </c>
      <c r="I120" s="1">
        <v>2</v>
      </c>
      <c r="J120" s="1">
        <v>0</v>
      </c>
      <c r="K120" s="1">
        <v>0</v>
      </c>
    </row>
    <row r="121" spans="1:11" s="1" customFormat="1" x14ac:dyDescent="0.2">
      <c r="A121" s="1" t="s">
        <v>3284</v>
      </c>
      <c r="C121" s="1">
        <v>74</v>
      </c>
      <c r="D121" s="1" t="s">
        <v>10</v>
      </c>
      <c r="E121" s="1" t="s">
        <v>8</v>
      </c>
      <c r="F121" s="1" t="s">
        <v>11</v>
      </c>
      <c r="G121" s="1" t="s">
        <v>3</v>
      </c>
      <c r="H121" s="1" t="s">
        <v>75</v>
      </c>
      <c r="I121" s="1">
        <v>2</v>
      </c>
      <c r="J121" s="1">
        <v>0</v>
      </c>
      <c r="K121" s="1">
        <v>0</v>
      </c>
    </row>
    <row r="122" spans="1:11" s="1" customFormat="1" x14ac:dyDescent="0.2">
      <c r="A122" s="1" t="s">
        <v>3285</v>
      </c>
      <c r="C122" s="1">
        <v>78</v>
      </c>
      <c r="D122" s="1" t="s">
        <v>10</v>
      </c>
      <c r="E122" s="1" t="s">
        <v>8</v>
      </c>
      <c r="F122" s="1" t="s">
        <v>11</v>
      </c>
      <c r="G122" s="1" t="s">
        <v>3</v>
      </c>
      <c r="H122" s="1" t="s">
        <v>75</v>
      </c>
      <c r="I122" s="1">
        <v>2</v>
      </c>
      <c r="J122" s="1">
        <v>0</v>
      </c>
      <c r="K122" s="1">
        <v>0</v>
      </c>
    </row>
    <row r="123" spans="1:11" s="1" customFormat="1" x14ac:dyDescent="0.2">
      <c r="A123" s="1" t="s">
        <v>3290</v>
      </c>
      <c r="C123" s="1">
        <v>65</v>
      </c>
      <c r="D123" s="1" t="s">
        <v>10</v>
      </c>
      <c r="E123" s="1" t="s">
        <v>620</v>
      </c>
      <c r="F123" s="1" t="s">
        <v>11</v>
      </c>
      <c r="G123" s="1" t="s">
        <v>3</v>
      </c>
      <c r="H123" s="1" t="s">
        <v>75</v>
      </c>
      <c r="I123" s="1">
        <v>2</v>
      </c>
      <c r="J123" s="1">
        <v>0</v>
      </c>
      <c r="K123" s="1">
        <v>0</v>
      </c>
    </row>
    <row r="124" spans="1:11" s="1" customFormat="1" x14ac:dyDescent="0.2">
      <c r="A124" s="1" t="s">
        <v>3291</v>
      </c>
      <c r="C124" s="1">
        <v>67</v>
      </c>
      <c r="D124" s="1" t="s">
        <v>10</v>
      </c>
      <c r="E124" s="1" t="s">
        <v>8</v>
      </c>
      <c r="F124" s="1" t="s">
        <v>11</v>
      </c>
      <c r="G124" s="1" t="s">
        <v>3</v>
      </c>
      <c r="H124" s="1" t="s">
        <v>75</v>
      </c>
      <c r="I124" s="1">
        <v>2</v>
      </c>
      <c r="J124" s="1">
        <v>0</v>
      </c>
      <c r="K124" s="1">
        <v>0</v>
      </c>
    </row>
    <row r="125" spans="1:11" s="1" customFormat="1" x14ac:dyDescent="0.2">
      <c r="A125" s="1" t="s">
        <v>3292</v>
      </c>
      <c r="C125" s="1">
        <v>67</v>
      </c>
      <c r="D125" s="1" t="s">
        <v>10</v>
      </c>
      <c r="E125" s="1" t="s">
        <v>8</v>
      </c>
      <c r="F125" s="1" t="s">
        <v>11</v>
      </c>
      <c r="G125" s="1" t="s">
        <v>3</v>
      </c>
      <c r="H125" s="1" t="s">
        <v>75</v>
      </c>
      <c r="I125" s="1">
        <v>2</v>
      </c>
      <c r="J125" s="1">
        <v>0</v>
      </c>
      <c r="K125" s="1">
        <v>0</v>
      </c>
    </row>
    <row r="126" spans="1:11" s="1" customFormat="1" x14ac:dyDescent="0.2">
      <c r="A126" s="1" t="s">
        <v>3293</v>
      </c>
      <c r="C126" s="1">
        <v>69</v>
      </c>
      <c r="D126" s="1" t="s">
        <v>10</v>
      </c>
      <c r="E126" s="1" t="s">
        <v>620</v>
      </c>
      <c r="F126" s="1" t="s">
        <v>11</v>
      </c>
      <c r="G126" s="1" t="s">
        <v>3</v>
      </c>
      <c r="H126" s="1" t="s">
        <v>75</v>
      </c>
      <c r="I126" s="1">
        <v>2</v>
      </c>
      <c r="J126" s="1">
        <v>0</v>
      </c>
      <c r="K126" s="1">
        <v>0</v>
      </c>
    </row>
    <row r="127" spans="1:11" s="1" customFormat="1" x14ac:dyDescent="0.2">
      <c r="A127" s="1" t="s">
        <v>3294</v>
      </c>
      <c r="C127" s="1">
        <v>70</v>
      </c>
      <c r="D127" s="1" t="s">
        <v>10</v>
      </c>
      <c r="E127" s="1" t="s">
        <v>8</v>
      </c>
      <c r="F127" s="1" t="s">
        <v>11</v>
      </c>
      <c r="G127" s="1" t="s">
        <v>3</v>
      </c>
      <c r="H127" s="1" t="s">
        <v>75</v>
      </c>
      <c r="I127" s="1">
        <v>2</v>
      </c>
      <c r="J127" s="1">
        <v>0</v>
      </c>
      <c r="K127" s="1">
        <v>0</v>
      </c>
    </row>
    <row r="128" spans="1:11" s="1" customFormat="1" x14ac:dyDescent="0.2">
      <c r="A128" s="1" t="s">
        <v>3295</v>
      </c>
      <c r="C128" s="1">
        <v>70</v>
      </c>
      <c r="D128" s="1" t="s">
        <v>10</v>
      </c>
      <c r="E128" s="1" t="s">
        <v>8</v>
      </c>
      <c r="F128" s="1" t="s">
        <v>11</v>
      </c>
      <c r="G128" s="1" t="s">
        <v>3</v>
      </c>
      <c r="H128" s="1" t="s">
        <v>75</v>
      </c>
      <c r="I128" s="1">
        <v>2</v>
      </c>
      <c r="J128" s="1">
        <v>0</v>
      </c>
      <c r="K128" s="1">
        <v>0</v>
      </c>
    </row>
    <row r="129" spans="1:16" s="1" customFormat="1" x14ac:dyDescent="0.2">
      <c r="A129" s="1" t="s">
        <v>3297</v>
      </c>
      <c r="C129" s="1">
        <v>73</v>
      </c>
      <c r="D129" s="1" t="s">
        <v>10</v>
      </c>
      <c r="E129" s="1" t="s">
        <v>8</v>
      </c>
      <c r="F129" s="1" t="s">
        <v>11</v>
      </c>
      <c r="G129" s="1" t="s">
        <v>3</v>
      </c>
      <c r="H129" s="1" t="s">
        <v>75</v>
      </c>
      <c r="I129" s="1">
        <v>2</v>
      </c>
      <c r="J129" s="1">
        <v>0</v>
      </c>
      <c r="K129" s="1">
        <v>0</v>
      </c>
    </row>
    <row r="130" spans="1:16" s="1" customFormat="1" x14ac:dyDescent="0.2">
      <c r="A130" s="1" t="s">
        <v>3298</v>
      </c>
      <c r="C130" s="1">
        <v>74</v>
      </c>
      <c r="D130" s="1" t="s">
        <v>5</v>
      </c>
      <c r="E130" s="1" t="s">
        <v>8</v>
      </c>
      <c r="F130" s="1" t="s">
        <v>11</v>
      </c>
      <c r="G130" s="1" t="s">
        <v>3</v>
      </c>
      <c r="H130" s="1" t="s">
        <v>75</v>
      </c>
      <c r="I130" s="1">
        <v>2</v>
      </c>
      <c r="J130" s="1">
        <v>0</v>
      </c>
      <c r="K130" s="1">
        <v>0</v>
      </c>
    </row>
    <row r="131" spans="1:16" s="1" customFormat="1" x14ac:dyDescent="0.2">
      <c r="A131" s="1" t="s">
        <v>3299</v>
      </c>
      <c r="C131" s="1">
        <v>75</v>
      </c>
      <c r="D131" s="1" t="s">
        <v>10</v>
      </c>
      <c r="E131" s="1" t="s">
        <v>8</v>
      </c>
      <c r="F131" s="1" t="s">
        <v>11</v>
      </c>
      <c r="G131" s="1" t="s">
        <v>3</v>
      </c>
      <c r="H131" s="1" t="s">
        <v>75</v>
      </c>
      <c r="I131" s="1">
        <v>2</v>
      </c>
      <c r="J131" s="1">
        <v>0</v>
      </c>
      <c r="K131" s="1">
        <v>0</v>
      </c>
    </row>
    <row r="132" spans="1:16" s="1" customFormat="1" x14ac:dyDescent="0.2">
      <c r="A132" s="1" t="s">
        <v>3230</v>
      </c>
      <c r="C132" s="1">
        <v>63</v>
      </c>
      <c r="D132" s="1" t="s">
        <v>5</v>
      </c>
      <c r="E132" s="1" t="s">
        <v>8</v>
      </c>
      <c r="F132" s="9" t="s">
        <v>11</v>
      </c>
      <c r="G132" s="1" t="s">
        <v>3</v>
      </c>
      <c r="H132" s="1" t="s">
        <v>2189</v>
      </c>
      <c r="I132" s="1">
        <v>1</v>
      </c>
      <c r="J132" s="1">
        <v>0</v>
      </c>
      <c r="K132" s="1">
        <v>0</v>
      </c>
    </row>
    <row r="133" spans="1:16" s="1" customFormat="1" x14ac:dyDescent="0.2">
      <c r="A133" s="1" t="s">
        <v>2917</v>
      </c>
      <c r="C133" s="1">
        <v>78</v>
      </c>
      <c r="D133" s="1" t="s">
        <v>10</v>
      </c>
      <c r="E133" s="1" t="s">
        <v>8</v>
      </c>
      <c r="F133" s="1" t="s">
        <v>11</v>
      </c>
      <c r="G133" s="1" t="s">
        <v>3</v>
      </c>
      <c r="H133" s="1" t="s">
        <v>75</v>
      </c>
      <c r="I133" s="1">
        <f>COUNTIF(H133,"Ineligible.")+COUNTIF(H133,"Patient approached by conflicting study.")</f>
        <v>1</v>
      </c>
      <c r="J133" s="1">
        <f>COUNTIF(H133,"Patient declined study participation")+COUNTIF(H133,"Patient declined study discussion")</f>
        <v>0</v>
      </c>
      <c r="K133" s="1">
        <f>COUNTIF(B133,"MINDDS")</f>
        <v>0</v>
      </c>
    </row>
    <row r="135" spans="1:16" s="1" customFormat="1" x14ac:dyDescent="0.2">
      <c r="A135" s="1" t="s">
        <v>2457</v>
      </c>
      <c r="C135" s="1">
        <v>72</v>
      </c>
      <c r="D135" s="1" t="s">
        <v>10</v>
      </c>
      <c r="E135" s="1" t="s">
        <v>8</v>
      </c>
      <c r="F135" s="1" t="s">
        <v>11</v>
      </c>
      <c r="G135" s="1" t="s">
        <v>3</v>
      </c>
      <c r="H135" s="1" t="s">
        <v>2458</v>
      </c>
      <c r="I135" s="1">
        <v>3</v>
      </c>
      <c r="J135" s="1">
        <f>COUNTIF(H135,"Patient declined study participation")+COUNTIF(H135,"Patient declined study discussion")</f>
        <v>0</v>
      </c>
      <c r="K135" s="1">
        <f>COUNTIF(B135,"MINDDS")</f>
        <v>0</v>
      </c>
      <c r="P135" s="1" t="s">
        <v>3306</v>
      </c>
    </row>
    <row r="136" spans="1:16" s="1" customFormat="1" x14ac:dyDescent="0.2">
      <c r="A136" s="1" t="s">
        <v>2705</v>
      </c>
      <c r="C136" s="1">
        <v>63</v>
      </c>
      <c r="D136" s="1" t="s">
        <v>10</v>
      </c>
      <c r="E136" s="1" t="s">
        <v>8</v>
      </c>
      <c r="F136" s="1" t="s">
        <v>11</v>
      </c>
      <c r="G136" s="1" t="s">
        <v>3</v>
      </c>
      <c r="H136" s="1" t="s">
        <v>316</v>
      </c>
      <c r="I136" s="1">
        <v>3</v>
      </c>
      <c r="J136" s="1">
        <f>COUNTIF(H136,"Patient declined study participation")+COUNTIF(H136,"Patient declined study discussion")</f>
        <v>0</v>
      </c>
      <c r="K136" s="1">
        <f>COUNTIF(B136,"MINDDS")</f>
        <v>0</v>
      </c>
    </row>
    <row r="137" spans="1:16" s="1" customFormat="1" x14ac:dyDescent="0.2">
      <c r="A137" s="1" t="s">
        <v>2747</v>
      </c>
      <c r="C137" s="1">
        <v>73</v>
      </c>
      <c r="D137" s="1" t="s">
        <v>10</v>
      </c>
      <c r="E137" s="1" t="s">
        <v>8</v>
      </c>
      <c r="F137" s="1" t="s">
        <v>11</v>
      </c>
      <c r="G137" s="1" t="s">
        <v>3</v>
      </c>
      <c r="H137" s="1" t="s">
        <v>2748</v>
      </c>
      <c r="I137" s="1">
        <v>3</v>
      </c>
      <c r="J137" s="1">
        <f>COUNTIF(H137,"Patient declined study participation")+COUNTIF(H137,"Patient declined study discussion")</f>
        <v>0</v>
      </c>
      <c r="K137" s="1">
        <f>COUNTIF(B137,"MINDDS")</f>
        <v>0</v>
      </c>
      <c r="L137" s="2"/>
    </row>
    <row r="138" spans="1:16" s="1" customFormat="1" x14ac:dyDescent="0.2">
      <c r="A138" s="1" t="s">
        <v>2768</v>
      </c>
      <c r="C138" s="1">
        <v>65</v>
      </c>
      <c r="D138" s="1" t="s">
        <v>10</v>
      </c>
      <c r="E138" s="1" t="s">
        <v>8</v>
      </c>
      <c r="F138" s="1" t="s">
        <v>11</v>
      </c>
      <c r="G138" s="1" t="s">
        <v>3</v>
      </c>
      <c r="H138" s="1" t="s">
        <v>2769</v>
      </c>
      <c r="I138" s="1">
        <v>3</v>
      </c>
      <c r="J138" s="1">
        <f>COUNTIF(H138,"Patient declined study participation")+COUNTIF(H138,"Patient declined study discussion")</f>
        <v>0</v>
      </c>
      <c r="K138" s="1">
        <f>COUNTIF(B138,"MINDDS")</f>
        <v>0</v>
      </c>
    </row>
    <row r="139" spans="1:16" s="1" customFormat="1" x14ac:dyDescent="0.2">
      <c r="A139" s="1" t="s">
        <v>2773</v>
      </c>
      <c r="C139" s="1">
        <v>76</v>
      </c>
      <c r="D139" s="1" t="s">
        <v>5</v>
      </c>
      <c r="E139" s="1" t="s">
        <v>8</v>
      </c>
      <c r="F139" s="1" t="s">
        <v>11</v>
      </c>
      <c r="G139" s="1" t="s">
        <v>3</v>
      </c>
      <c r="H139" s="1" t="s">
        <v>2769</v>
      </c>
      <c r="I139" s="1">
        <v>3</v>
      </c>
      <c r="J139" s="1">
        <f>COUNTIF(H139,"Patient declined study participation")+COUNTIF(H139,"Patient declined study discussion")</f>
        <v>0</v>
      </c>
      <c r="K139" s="1">
        <f>COUNTIF(B139,"MINDDS")</f>
        <v>0</v>
      </c>
    </row>
    <row r="140" spans="1:16" s="1" customFormat="1" x14ac:dyDescent="0.2">
      <c r="A140" s="1" t="s">
        <v>3073</v>
      </c>
      <c r="C140" s="1">
        <v>70</v>
      </c>
      <c r="D140" s="1" t="s">
        <v>10</v>
      </c>
      <c r="E140" s="1" t="s">
        <v>8</v>
      </c>
      <c r="F140" s="1" t="s">
        <v>11</v>
      </c>
      <c r="G140" s="1" t="s">
        <v>3</v>
      </c>
      <c r="H140" s="1" t="s">
        <v>3074</v>
      </c>
      <c r="I140" s="1">
        <v>3</v>
      </c>
      <c r="J140" s="1">
        <v>0</v>
      </c>
      <c r="K140" s="1">
        <v>0</v>
      </c>
    </row>
    <row r="141" spans="1:16" s="1" customFormat="1" x14ac:dyDescent="0.2">
      <c r="A141" s="1" t="s">
        <v>3089</v>
      </c>
      <c r="C141" s="1">
        <v>63</v>
      </c>
      <c r="D141" s="1" t="s">
        <v>10</v>
      </c>
      <c r="E141" s="1" t="s">
        <v>8</v>
      </c>
      <c r="F141" s="1" t="s">
        <v>1226</v>
      </c>
      <c r="G141" s="1" t="s">
        <v>3</v>
      </c>
      <c r="H141" s="1" t="s">
        <v>2993</v>
      </c>
      <c r="I141" s="1">
        <v>3</v>
      </c>
      <c r="J141" s="1">
        <v>0</v>
      </c>
      <c r="K141" s="1">
        <v>0</v>
      </c>
    </row>
    <row r="142" spans="1:16" s="1" customFormat="1" x14ac:dyDescent="0.2">
      <c r="A142" s="1" t="s">
        <v>3300</v>
      </c>
      <c r="C142" s="1">
        <v>78</v>
      </c>
      <c r="D142" s="1" t="s">
        <v>10</v>
      </c>
      <c r="E142" s="1" t="s">
        <v>8</v>
      </c>
      <c r="F142" s="1" t="s">
        <v>11</v>
      </c>
      <c r="G142" s="1" t="s">
        <v>3</v>
      </c>
      <c r="H142" s="1" t="s">
        <v>3301</v>
      </c>
      <c r="I142" s="1">
        <v>3</v>
      </c>
      <c r="J142" s="1">
        <v>0</v>
      </c>
      <c r="K142" s="1">
        <v>0</v>
      </c>
    </row>
    <row r="143" spans="1:16" s="1" customFormat="1" x14ac:dyDescent="0.2">
      <c r="A143" s="1" t="s">
        <v>3302</v>
      </c>
      <c r="C143" s="1">
        <v>78</v>
      </c>
      <c r="D143" s="1" t="s">
        <v>10</v>
      </c>
      <c r="E143" s="1" t="s">
        <v>3</v>
      </c>
      <c r="F143" s="1" t="s">
        <v>44</v>
      </c>
      <c r="G143" s="1" t="s">
        <v>3</v>
      </c>
      <c r="H143" s="1" t="s">
        <v>3301</v>
      </c>
      <c r="I143" s="1">
        <v>3</v>
      </c>
      <c r="J143" s="1">
        <v>0</v>
      </c>
      <c r="K143" s="1">
        <v>0</v>
      </c>
    </row>
    <row r="144" spans="1:16" s="1" customFormat="1" x14ac:dyDescent="0.2">
      <c r="A144" s="1" t="s">
        <v>2745</v>
      </c>
      <c r="C144" s="1">
        <v>72</v>
      </c>
      <c r="D144" s="1" t="s">
        <v>10</v>
      </c>
      <c r="E144" s="1" t="s">
        <v>8</v>
      </c>
      <c r="F144" s="1" t="s">
        <v>11</v>
      </c>
      <c r="G144" s="1" t="s">
        <v>2679</v>
      </c>
      <c r="H144" s="1" t="s">
        <v>2746</v>
      </c>
      <c r="I144" s="1">
        <f>COUNTIF(H144,"Ineligible.")+COUNTIF(H144,"Patient approached by conflicting study.")</f>
        <v>0</v>
      </c>
      <c r="J144" s="1">
        <f>COUNTIF(H144,"Patient declined study participation")+COUNTIF(H144,"Patient declined study discussion")</f>
        <v>0</v>
      </c>
      <c r="K144" s="1">
        <f>COUNTIF(B144,"MINDDS")</f>
        <v>0</v>
      </c>
      <c r="L144" s="2"/>
    </row>
    <row r="145" spans="1:16" s="1" customFormat="1" x14ac:dyDescent="0.2">
      <c r="A145" s="1" t="s">
        <v>2929</v>
      </c>
      <c r="C145" s="1">
        <v>76</v>
      </c>
      <c r="D145" s="1" t="s">
        <v>5</v>
      </c>
      <c r="E145" s="1" t="s">
        <v>8</v>
      </c>
      <c r="F145" s="1" t="s">
        <v>11</v>
      </c>
      <c r="G145" s="1" t="s">
        <v>3</v>
      </c>
      <c r="H145" s="1" t="s">
        <v>2189</v>
      </c>
      <c r="I145" s="1">
        <f>COUNTIF(H145,"Ineligible.")+COUNTIF(H145,"Patient approached by conflicting study.")</f>
        <v>0</v>
      </c>
      <c r="J145" s="1">
        <f>COUNTIF(H145,"Patient declined study participation")+COUNTIF(H145,"Patient declined study discussion")</f>
        <v>0</v>
      </c>
      <c r="K145" s="1">
        <f>COUNTIF(B145,"MINDDS")</f>
        <v>0</v>
      </c>
    </row>
    <row r="146" spans="1:16" s="1" customFormat="1" x14ac:dyDescent="0.2">
      <c r="A146" s="1" t="s">
        <v>2624</v>
      </c>
      <c r="C146" s="1">
        <v>71</v>
      </c>
      <c r="D146" s="1" t="s">
        <v>5</v>
      </c>
      <c r="E146" s="1" t="s">
        <v>8</v>
      </c>
      <c r="F146" s="1" t="s">
        <v>11</v>
      </c>
      <c r="G146" s="1" t="s">
        <v>3</v>
      </c>
      <c r="H146" s="1" t="s">
        <v>2625</v>
      </c>
      <c r="I146" s="1">
        <f>COUNTIF(H146,"Ineligible.")+COUNTIF(H146,"Patient approached by conflicting study.")</f>
        <v>0</v>
      </c>
      <c r="J146" s="1">
        <v>3</v>
      </c>
      <c r="K146" s="1">
        <f>COUNTIF(B146,"MINDDS")</f>
        <v>0</v>
      </c>
    </row>
    <row r="147" spans="1:16" s="1" customFormat="1" x14ac:dyDescent="0.2">
      <c r="A147" s="1" t="s">
        <v>2968</v>
      </c>
      <c r="C147" s="1">
        <v>73</v>
      </c>
      <c r="D147" s="1" t="s">
        <v>10</v>
      </c>
      <c r="E147" s="1" t="s">
        <v>3</v>
      </c>
      <c r="F147" s="1" t="s">
        <v>44</v>
      </c>
      <c r="G147" s="1" t="s">
        <v>3</v>
      </c>
      <c r="H147" s="1" t="s">
        <v>2969</v>
      </c>
      <c r="I147" s="1">
        <v>0</v>
      </c>
      <c r="J147" s="1">
        <v>3</v>
      </c>
      <c r="K147" s="1">
        <v>0</v>
      </c>
    </row>
    <row r="148" spans="1:16" s="1" customFormat="1" x14ac:dyDescent="0.2">
      <c r="A148" s="1" t="s">
        <v>3008</v>
      </c>
      <c r="C148" s="1">
        <v>74</v>
      </c>
      <c r="D148" s="1" t="s">
        <v>10</v>
      </c>
      <c r="E148" s="1" t="s">
        <v>8</v>
      </c>
      <c r="F148" s="1" t="s">
        <v>11</v>
      </c>
      <c r="G148" s="1" t="s">
        <v>3</v>
      </c>
      <c r="H148" s="1" t="s">
        <v>3009</v>
      </c>
      <c r="I148" s="1">
        <v>0</v>
      </c>
      <c r="J148" s="1">
        <v>3</v>
      </c>
      <c r="K148" s="1">
        <v>0</v>
      </c>
      <c r="M148" s="2"/>
    </row>
    <row r="149" spans="1:16" s="1" customFormat="1" x14ac:dyDescent="0.2">
      <c r="A149" s="1" t="s">
        <v>3187</v>
      </c>
      <c r="C149" s="1">
        <v>63</v>
      </c>
      <c r="D149" s="1" t="s">
        <v>10</v>
      </c>
      <c r="E149" s="1" t="s">
        <v>8</v>
      </c>
      <c r="F149" s="1" t="s">
        <v>11</v>
      </c>
      <c r="G149" s="1" t="s">
        <v>3</v>
      </c>
      <c r="H149" s="1" t="s">
        <v>3188</v>
      </c>
      <c r="I149" s="1">
        <v>0</v>
      </c>
      <c r="J149" s="1">
        <v>3</v>
      </c>
      <c r="K149" s="1">
        <v>0</v>
      </c>
    </row>
    <row r="151" spans="1:16" s="1" customFormat="1" x14ac:dyDescent="0.2">
      <c r="A151" s="1" t="s">
        <v>2413</v>
      </c>
      <c r="D151" s="1" t="s">
        <v>10</v>
      </c>
      <c r="E151" s="1" t="s">
        <v>8</v>
      </c>
      <c r="F151" s="1" t="s">
        <v>2400</v>
      </c>
      <c r="G151" s="1" t="s">
        <v>8</v>
      </c>
      <c r="H151" s="1" t="s">
        <v>9</v>
      </c>
      <c r="I151" s="1">
        <f t="shared" ref="I151:I157" si="2">COUNTIF(H151,"Ineligible.")+COUNTIF(H151,"Patient approached by conflicting study.")</f>
        <v>1</v>
      </c>
      <c r="J151" s="1">
        <f t="shared" ref="J151:J182" si="3">COUNTIF(H151,"Patient declined study participation")+COUNTIF(H151,"Patient declined study discussion")</f>
        <v>0</v>
      </c>
      <c r="K151" s="1">
        <f>COUNTIF(B151,"MINDDS")</f>
        <v>0</v>
      </c>
      <c r="P151" s="1" t="s">
        <v>3307</v>
      </c>
    </row>
    <row r="152" spans="1:16" s="1" customFormat="1" x14ac:dyDescent="0.2">
      <c r="A152" s="1" t="s">
        <v>2414</v>
      </c>
      <c r="D152" s="1" t="s">
        <v>5</v>
      </c>
      <c r="E152" s="1" t="s">
        <v>8</v>
      </c>
      <c r="F152" s="1" t="s">
        <v>26</v>
      </c>
      <c r="G152" s="1" t="s">
        <v>8</v>
      </c>
      <c r="H152" s="1" t="s">
        <v>9</v>
      </c>
      <c r="I152" s="1">
        <f t="shared" si="2"/>
        <v>1</v>
      </c>
      <c r="J152" s="1">
        <f t="shared" si="3"/>
        <v>0</v>
      </c>
      <c r="K152" s="1">
        <f>COUNTIF(B152,"MINDDS")</f>
        <v>0</v>
      </c>
    </row>
    <row r="153" spans="1:16" s="1" customFormat="1" x14ac:dyDescent="0.2">
      <c r="A153" s="1" t="s">
        <v>2420</v>
      </c>
      <c r="D153" s="1" t="s">
        <v>10</v>
      </c>
      <c r="E153" s="1" t="s">
        <v>8</v>
      </c>
      <c r="F153" s="1" t="s">
        <v>2400</v>
      </c>
      <c r="G153" s="1" t="s">
        <v>8</v>
      </c>
      <c r="H153" s="1" t="s">
        <v>9</v>
      </c>
      <c r="I153" s="1">
        <f t="shared" si="2"/>
        <v>1</v>
      </c>
      <c r="J153" s="1">
        <f t="shared" si="3"/>
        <v>0</v>
      </c>
      <c r="K153" s="1">
        <f>COUNTIF(B153,"MINDDS")</f>
        <v>0</v>
      </c>
    </row>
    <row r="154" spans="1:16" s="1" customFormat="1" x14ac:dyDescent="0.2">
      <c r="A154" s="1" t="s">
        <v>2422</v>
      </c>
      <c r="D154" s="1" t="s">
        <v>10</v>
      </c>
      <c r="E154" s="1" t="s">
        <v>8</v>
      </c>
      <c r="F154" s="1" t="s">
        <v>11</v>
      </c>
      <c r="G154" s="1" t="s">
        <v>8</v>
      </c>
      <c r="H154" s="1" t="s">
        <v>9</v>
      </c>
      <c r="I154" s="1">
        <f t="shared" si="2"/>
        <v>1</v>
      </c>
      <c r="J154" s="1">
        <f t="shared" si="3"/>
        <v>0</v>
      </c>
      <c r="K154" s="1">
        <f>COUNTIF(B154,"MINDDS")</f>
        <v>0</v>
      </c>
    </row>
    <row r="155" spans="1:16" s="1" customFormat="1" x14ac:dyDescent="0.2">
      <c r="A155" s="1" t="s">
        <v>2423</v>
      </c>
      <c r="D155" s="1" t="s">
        <v>10</v>
      </c>
      <c r="E155" s="1" t="s">
        <v>8</v>
      </c>
      <c r="F155" s="1" t="s">
        <v>11</v>
      </c>
      <c r="G155" s="1" t="s">
        <v>8</v>
      </c>
      <c r="H155" s="1" t="s">
        <v>9</v>
      </c>
      <c r="I155" s="1">
        <f t="shared" si="2"/>
        <v>1</v>
      </c>
      <c r="J155" s="1">
        <f t="shared" si="3"/>
        <v>0</v>
      </c>
      <c r="K155" s="1">
        <f>COUNTIF(B155,"MINDDS")</f>
        <v>0</v>
      </c>
      <c r="M155" s="2"/>
    </row>
    <row r="156" spans="1:16" s="1" customFormat="1" x14ac:dyDescent="0.2">
      <c r="A156" s="1" t="s">
        <v>2424</v>
      </c>
      <c r="D156" s="1" t="s">
        <v>5</v>
      </c>
      <c r="E156" s="1" t="s">
        <v>8</v>
      </c>
      <c r="F156" s="1" t="s">
        <v>11</v>
      </c>
      <c r="G156" s="1" t="s">
        <v>8</v>
      </c>
      <c r="H156" s="1" t="s">
        <v>9</v>
      </c>
      <c r="I156" s="1">
        <f t="shared" si="2"/>
        <v>1</v>
      </c>
      <c r="J156" s="1">
        <f t="shared" si="3"/>
        <v>0</v>
      </c>
      <c r="K156" s="1">
        <f>COUNTIF(B156,"MINDDS")</f>
        <v>0</v>
      </c>
    </row>
    <row r="157" spans="1:16" s="1" customFormat="1" x14ac:dyDescent="0.2">
      <c r="A157" s="1" t="s">
        <v>2426</v>
      </c>
      <c r="D157" s="1" t="s">
        <v>5</v>
      </c>
      <c r="E157" s="1" t="s">
        <v>8</v>
      </c>
      <c r="F157" s="1" t="s">
        <v>11</v>
      </c>
      <c r="G157" s="1" t="s">
        <v>8</v>
      </c>
      <c r="H157" s="1" t="s">
        <v>9</v>
      </c>
      <c r="I157" s="1">
        <f t="shared" si="2"/>
        <v>1</v>
      </c>
      <c r="J157" s="1">
        <f t="shared" si="3"/>
        <v>0</v>
      </c>
      <c r="K157" s="1">
        <f>COUNTIF(B157,"MINDDS")</f>
        <v>0</v>
      </c>
      <c r="M157" s="2"/>
    </row>
    <row r="158" spans="1:16" s="1" customFormat="1" x14ac:dyDescent="0.2">
      <c r="A158" s="1" t="s">
        <v>2434</v>
      </c>
      <c r="C158" s="1">
        <v>77</v>
      </c>
      <c r="D158" s="1" t="s">
        <v>5</v>
      </c>
      <c r="E158" s="1" t="s">
        <v>8</v>
      </c>
      <c r="F158" s="1" t="s">
        <v>11</v>
      </c>
      <c r="G158" s="1" t="s">
        <v>3</v>
      </c>
      <c r="H158" s="1" t="s">
        <v>2435</v>
      </c>
      <c r="I158" s="1">
        <v>1</v>
      </c>
      <c r="J158" s="1">
        <f t="shared" si="3"/>
        <v>0</v>
      </c>
      <c r="K158" s="1">
        <f>COUNTIF(B158,"MINDDS")</f>
        <v>0</v>
      </c>
      <c r="L158" s="2"/>
      <c r="M158" s="2"/>
    </row>
    <row r="159" spans="1:16" s="1" customFormat="1" x14ac:dyDescent="0.2">
      <c r="A159" s="1" t="s">
        <v>2438</v>
      </c>
      <c r="D159" s="1" t="s">
        <v>10</v>
      </c>
      <c r="E159" s="1" t="s">
        <v>8</v>
      </c>
      <c r="F159" s="1" t="s">
        <v>11</v>
      </c>
      <c r="G159" s="1" t="s">
        <v>8</v>
      </c>
      <c r="H159" s="1" t="s">
        <v>9</v>
      </c>
      <c r="I159" s="1">
        <f t="shared" ref="I159:I197" si="4">COUNTIF(H159,"Ineligible.")+COUNTIF(H159,"Patient approached by conflicting study.")</f>
        <v>1</v>
      </c>
      <c r="J159" s="1">
        <f t="shared" si="3"/>
        <v>0</v>
      </c>
      <c r="K159" s="1">
        <f>COUNTIF(B159,"MINDDS")</f>
        <v>0</v>
      </c>
    </row>
    <row r="160" spans="1:16" s="1" customFormat="1" x14ac:dyDescent="0.2">
      <c r="A160" s="1" t="s">
        <v>2440</v>
      </c>
      <c r="D160" s="1" t="s">
        <v>10</v>
      </c>
      <c r="E160" s="1" t="s">
        <v>8</v>
      </c>
      <c r="F160" s="1" t="s">
        <v>11</v>
      </c>
      <c r="G160" s="1" t="s">
        <v>8</v>
      </c>
      <c r="H160" s="1" t="s">
        <v>9</v>
      </c>
      <c r="I160" s="1">
        <f t="shared" si="4"/>
        <v>1</v>
      </c>
      <c r="J160" s="1">
        <f t="shared" si="3"/>
        <v>0</v>
      </c>
      <c r="K160" s="1">
        <f>COUNTIF(B160,"MINDDS")</f>
        <v>0</v>
      </c>
    </row>
    <row r="161" spans="1:13" s="1" customFormat="1" x14ac:dyDescent="0.2">
      <c r="A161" s="1" t="s">
        <v>2441</v>
      </c>
      <c r="D161" s="1" t="s">
        <v>10</v>
      </c>
      <c r="E161" s="1" t="s">
        <v>8</v>
      </c>
      <c r="F161" s="1" t="s">
        <v>11</v>
      </c>
      <c r="G161" s="1" t="s">
        <v>8</v>
      </c>
      <c r="H161" s="1" t="s">
        <v>9</v>
      </c>
      <c r="I161" s="1">
        <f t="shared" si="4"/>
        <v>1</v>
      </c>
      <c r="J161" s="1">
        <f t="shared" si="3"/>
        <v>0</v>
      </c>
      <c r="K161" s="1">
        <f>COUNTIF(B161,"MINDDS")</f>
        <v>0</v>
      </c>
    </row>
    <row r="162" spans="1:13" s="1" customFormat="1" x14ac:dyDescent="0.2">
      <c r="A162" s="1" t="s">
        <v>2442</v>
      </c>
      <c r="D162" s="1" t="s">
        <v>10</v>
      </c>
      <c r="E162" s="1" t="s">
        <v>8</v>
      </c>
      <c r="F162" s="1" t="s">
        <v>11</v>
      </c>
      <c r="G162" s="1" t="s">
        <v>8</v>
      </c>
      <c r="H162" s="1" t="s">
        <v>9</v>
      </c>
      <c r="I162" s="1">
        <f t="shared" si="4"/>
        <v>1</v>
      </c>
      <c r="J162" s="1">
        <f t="shared" si="3"/>
        <v>0</v>
      </c>
      <c r="K162" s="1">
        <f>COUNTIF(B162,"MINDDS")</f>
        <v>0</v>
      </c>
    </row>
    <row r="163" spans="1:13" s="1" customFormat="1" x14ac:dyDescent="0.2">
      <c r="A163" s="1" t="s">
        <v>2443</v>
      </c>
      <c r="D163" s="1" t="s">
        <v>5</v>
      </c>
      <c r="E163" s="1" t="s">
        <v>8</v>
      </c>
      <c r="F163" s="1" t="s">
        <v>11</v>
      </c>
      <c r="G163" s="1" t="s">
        <v>8</v>
      </c>
      <c r="H163" s="1" t="s">
        <v>9</v>
      </c>
      <c r="I163" s="1">
        <f t="shared" si="4"/>
        <v>1</v>
      </c>
      <c r="J163" s="1">
        <f t="shared" si="3"/>
        <v>0</v>
      </c>
      <c r="K163" s="1">
        <f>COUNTIF(B163,"MINDDS")</f>
        <v>0</v>
      </c>
    </row>
    <row r="164" spans="1:13" s="1" customFormat="1" x14ac:dyDescent="0.2">
      <c r="A164" s="1" t="s">
        <v>2444</v>
      </c>
      <c r="D164" s="1" t="s">
        <v>10</v>
      </c>
      <c r="E164" s="1" t="s">
        <v>620</v>
      </c>
      <c r="F164" s="1" t="s">
        <v>11</v>
      </c>
      <c r="G164" s="1" t="s">
        <v>8</v>
      </c>
      <c r="H164" s="1" t="s">
        <v>9</v>
      </c>
      <c r="I164" s="1">
        <f t="shared" si="4"/>
        <v>1</v>
      </c>
      <c r="J164" s="1">
        <f t="shared" si="3"/>
        <v>0</v>
      </c>
      <c r="K164" s="1">
        <f>COUNTIF(B164,"MINDDS")</f>
        <v>0</v>
      </c>
    </row>
    <row r="165" spans="1:13" s="1" customFormat="1" x14ac:dyDescent="0.2">
      <c r="A165" s="1" t="s">
        <v>2445</v>
      </c>
      <c r="D165" s="1" t="s">
        <v>5</v>
      </c>
      <c r="E165" s="1" t="s">
        <v>8</v>
      </c>
      <c r="F165" s="1" t="s">
        <v>11</v>
      </c>
      <c r="G165" s="1" t="s">
        <v>8</v>
      </c>
      <c r="H165" s="1" t="s">
        <v>9</v>
      </c>
      <c r="I165" s="1">
        <f t="shared" si="4"/>
        <v>1</v>
      </c>
      <c r="J165" s="1">
        <f t="shared" si="3"/>
        <v>0</v>
      </c>
      <c r="K165" s="1">
        <f>COUNTIF(B165,"MINDDS")</f>
        <v>0</v>
      </c>
    </row>
    <row r="166" spans="1:13" s="1" customFormat="1" x14ac:dyDescent="0.2">
      <c r="A166" s="1" t="s">
        <v>2451</v>
      </c>
      <c r="D166" s="1" t="s">
        <v>5</v>
      </c>
      <c r="E166" s="1" t="s">
        <v>8</v>
      </c>
      <c r="F166" s="1" t="s">
        <v>11</v>
      </c>
      <c r="G166" s="1" t="s">
        <v>8</v>
      </c>
      <c r="H166" s="1" t="s">
        <v>9</v>
      </c>
      <c r="I166" s="1">
        <f t="shared" si="4"/>
        <v>1</v>
      </c>
      <c r="J166" s="1">
        <f t="shared" si="3"/>
        <v>0</v>
      </c>
      <c r="K166" s="1">
        <f>COUNTIF(B166,"MINDDS")</f>
        <v>0</v>
      </c>
    </row>
    <row r="167" spans="1:13" s="1" customFormat="1" x14ac:dyDescent="0.2">
      <c r="A167" s="1" t="s">
        <v>2452</v>
      </c>
      <c r="D167" s="1" t="s">
        <v>10</v>
      </c>
      <c r="E167" s="1" t="s">
        <v>3</v>
      </c>
      <c r="F167" s="1" t="s">
        <v>11</v>
      </c>
      <c r="G167" s="1" t="s">
        <v>8</v>
      </c>
      <c r="H167" s="1" t="s">
        <v>9</v>
      </c>
      <c r="I167" s="1">
        <f t="shared" si="4"/>
        <v>1</v>
      </c>
      <c r="J167" s="1">
        <f t="shared" si="3"/>
        <v>0</v>
      </c>
      <c r="K167" s="1">
        <f>COUNTIF(B167,"MINDDS")</f>
        <v>0</v>
      </c>
      <c r="M167" s="2"/>
    </row>
    <row r="168" spans="1:13" s="1" customFormat="1" x14ac:dyDescent="0.2">
      <c r="A168" s="1" t="s">
        <v>2461</v>
      </c>
      <c r="D168" s="1" t="s">
        <v>10</v>
      </c>
      <c r="E168" s="1" t="s">
        <v>8</v>
      </c>
      <c r="F168" s="1" t="s">
        <v>11</v>
      </c>
      <c r="G168" s="1" t="s">
        <v>8</v>
      </c>
      <c r="H168" s="1" t="s">
        <v>9</v>
      </c>
      <c r="I168" s="1">
        <f t="shared" si="4"/>
        <v>1</v>
      </c>
      <c r="J168" s="1">
        <f t="shared" si="3"/>
        <v>0</v>
      </c>
      <c r="K168" s="1">
        <f>COUNTIF(B168,"MINDDS")</f>
        <v>0</v>
      </c>
    </row>
    <row r="169" spans="1:13" s="1" customFormat="1" x14ac:dyDescent="0.2">
      <c r="A169" s="1" t="s">
        <v>2462</v>
      </c>
      <c r="D169" s="1" t="s">
        <v>10</v>
      </c>
      <c r="E169" s="1" t="s">
        <v>8</v>
      </c>
      <c r="F169" s="1" t="s">
        <v>11</v>
      </c>
      <c r="G169" s="1" t="s">
        <v>8</v>
      </c>
      <c r="H169" s="1" t="s">
        <v>9</v>
      </c>
      <c r="I169" s="1">
        <f t="shared" si="4"/>
        <v>1</v>
      </c>
      <c r="J169" s="1">
        <f t="shared" si="3"/>
        <v>0</v>
      </c>
      <c r="K169" s="1">
        <f>COUNTIF(B169,"MINDDS")</f>
        <v>0</v>
      </c>
    </row>
    <row r="170" spans="1:13" s="1" customFormat="1" x14ac:dyDescent="0.2">
      <c r="A170" s="1" t="s">
        <v>2463</v>
      </c>
      <c r="D170" s="1" t="s">
        <v>10</v>
      </c>
      <c r="E170" s="1" t="s">
        <v>8</v>
      </c>
      <c r="F170" s="1" t="s">
        <v>1262</v>
      </c>
      <c r="G170" s="1" t="s">
        <v>8</v>
      </c>
      <c r="H170" s="1" t="s">
        <v>9</v>
      </c>
      <c r="I170" s="1">
        <f t="shared" si="4"/>
        <v>1</v>
      </c>
      <c r="J170" s="1">
        <f t="shared" si="3"/>
        <v>0</v>
      </c>
      <c r="K170" s="1">
        <f>COUNTIF(B170,"MINDDS")</f>
        <v>0</v>
      </c>
    </row>
    <row r="171" spans="1:13" s="1" customFormat="1" x14ac:dyDescent="0.2">
      <c r="A171" s="1" t="s">
        <v>2472</v>
      </c>
      <c r="D171" s="1" t="s">
        <v>10</v>
      </c>
      <c r="E171" s="1" t="s">
        <v>8</v>
      </c>
      <c r="F171" s="1" t="s">
        <v>1262</v>
      </c>
      <c r="G171" s="1" t="s">
        <v>8</v>
      </c>
      <c r="H171" s="1" t="s">
        <v>9</v>
      </c>
      <c r="I171" s="1">
        <f t="shared" si="4"/>
        <v>1</v>
      </c>
      <c r="J171" s="1">
        <f t="shared" si="3"/>
        <v>0</v>
      </c>
      <c r="K171" s="1">
        <f>COUNTIF(B171,"MINDDS")</f>
        <v>0</v>
      </c>
      <c r="M171" s="2"/>
    </row>
    <row r="172" spans="1:13" s="1" customFormat="1" x14ac:dyDescent="0.2">
      <c r="A172" s="1" t="s">
        <v>2473</v>
      </c>
      <c r="D172" s="1" t="s">
        <v>5</v>
      </c>
      <c r="E172" s="1" t="s">
        <v>8</v>
      </c>
      <c r="F172" s="1" t="s">
        <v>11</v>
      </c>
      <c r="G172" s="1" t="s">
        <v>8</v>
      </c>
      <c r="H172" s="1" t="s">
        <v>9</v>
      </c>
      <c r="I172" s="1">
        <f t="shared" si="4"/>
        <v>1</v>
      </c>
      <c r="J172" s="1">
        <f t="shared" si="3"/>
        <v>0</v>
      </c>
      <c r="K172" s="1">
        <f>COUNTIF(B172,"MINDDS")</f>
        <v>0</v>
      </c>
    </row>
    <row r="173" spans="1:13" s="1" customFormat="1" x14ac:dyDescent="0.2">
      <c r="A173" s="1" t="s">
        <v>2474</v>
      </c>
      <c r="D173" s="1" t="s">
        <v>10</v>
      </c>
      <c r="E173" s="1" t="s">
        <v>8</v>
      </c>
      <c r="F173" s="1" t="s">
        <v>26</v>
      </c>
      <c r="G173" s="1" t="s">
        <v>8</v>
      </c>
      <c r="H173" s="1" t="s">
        <v>9</v>
      </c>
      <c r="I173" s="1">
        <f t="shared" si="4"/>
        <v>1</v>
      </c>
      <c r="J173" s="1">
        <f t="shared" si="3"/>
        <v>0</v>
      </c>
      <c r="K173" s="1">
        <f>COUNTIF(B173,"MINDDS")</f>
        <v>0</v>
      </c>
    </row>
    <row r="174" spans="1:13" s="1" customFormat="1" x14ac:dyDescent="0.2">
      <c r="A174" s="1" t="s">
        <v>2475</v>
      </c>
      <c r="D174" s="1" t="s">
        <v>10</v>
      </c>
      <c r="E174" s="1" t="s">
        <v>620</v>
      </c>
      <c r="F174" s="1" t="s">
        <v>1262</v>
      </c>
      <c r="G174" s="1" t="s">
        <v>8</v>
      </c>
      <c r="H174" s="1" t="s">
        <v>9</v>
      </c>
      <c r="I174" s="1">
        <f t="shared" si="4"/>
        <v>1</v>
      </c>
      <c r="J174" s="1">
        <f t="shared" si="3"/>
        <v>0</v>
      </c>
      <c r="K174" s="1">
        <f>COUNTIF(B174,"MINDDS")</f>
        <v>0</v>
      </c>
    </row>
    <row r="175" spans="1:13" s="1" customFormat="1" x14ac:dyDescent="0.2">
      <c r="A175" s="1" t="s">
        <v>2476</v>
      </c>
      <c r="D175" s="1" t="s">
        <v>10</v>
      </c>
      <c r="E175" s="1" t="s">
        <v>8</v>
      </c>
      <c r="F175" s="1" t="s">
        <v>11</v>
      </c>
      <c r="G175" s="1" t="s">
        <v>8</v>
      </c>
      <c r="H175" s="1" t="s">
        <v>9</v>
      </c>
      <c r="I175" s="1">
        <f t="shared" si="4"/>
        <v>1</v>
      </c>
      <c r="J175" s="1">
        <f t="shared" si="3"/>
        <v>0</v>
      </c>
      <c r="K175" s="1">
        <f>COUNTIF(B175,"MINDDS")</f>
        <v>0</v>
      </c>
    </row>
    <row r="176" spans="1:13" s="1" customFormat="1" x14ac:dyDescent="0.2">
      <c r="A176" s="1" t="s">
        <v>2479</v>
      </c>
      <c r="D176" s="1" t="s">
        <v>5</v>
      </c>
      <c r="E176" s="1" t="s">
        <v>3</v>
      </c>
      <c r="F176" s="1" t="s">
        <v>11</v>
      </c>
      <c r="G176" s="1" t="s">
        <v>8</v>
      </c>
      <c r="H176" s="1" t="s">
        <v>9</v>
      </c>
      <c r="I176" s="1">
        <f t="shared" si="4"/>
        <v>1</v>
      </c>
      <c r="J176" s="1">
        <f t="shared" si="3"/>
        <v>0</v>
      </c>
      <c r="K176" s="1">
        <f>COUNTIF(B176,"MINDDS")</f>
        <v>0</v>
      </c>
    </row>
    <row r="177" spans="1:13" s="1" customFormat="1" x14ac:dyDescent="0.2">
      <c r="A177" s="1" t="s">
        <v>2485</v>
      </c>
      <c r="D177" s="1" t="s">
        <v>5</v>
      </c>
      <c r="E177" s="1" t="s">
        <v>8</v>
      </c>
      <c r="F177" s="1" t="s">
        <v>11</v>
      </c>
      <c r="G177" s="1" t="s">
        <v>8</v>
      </c>
      <c r="H177" s="1" t="s">
        <v>9</v>
      </c>
      <c r="I177" s="1">
        <f t="shared" si="4"/>
        <v>1</v>
      </c>
      <c r="J177" s="1">
        <f t="shared" si="3"/>
        <v>0</v>
      </c>
      <c r="K177" s="1">
        <f>COUNTIF(B177,"MINDDS")</f>
        <v>0</v>
      </c>
    </row>
    <row r="178" spans="1:13" s="1" customFormat="1" x14ac:dyDescent="0.2">
      <c r="A178" s="1" t="s">
        <v>2486</v>
      </c>
      <c r="D178" s="1" t="s">
        <v>5</v>
      </c>
      <c r="E178" s="1" t="s">
        <v>8</v>
      </c>
      <c r="F178" s="1" t="s">
        <v>11</v>
      </c>
      <c r="G178" s="1" t="s">
        <v>8</v>
      </c>
      <c r="H178" s="1" t="s">
        <v>9</v>
      </c>
      <c r="I178" s="1">
        <f t="shared" si="4"/>
        <v>1</v>
      </c>
      <c r="J178" s="1">
        <f t="shared" si="3"/>
        <v>0</v>
      </c>
      <c r="K178" s="1">
        <f>COUNTIF(B178,"MINDDS")</f>
        <v>0</v>
      </c>
    </row>
    <row r="179" spans="1:13" s="1" customFormat="1" x14ac:dyDescent="0.2">
      <c r="A179" s="1" t="s">
        <v>2489</v>
      </c>
      <c r="D179" s="1" t="s">
        <v>5</v>
      </c>
      <c r="E179" s="1" t="s">
        <v>8</v>
      </c>
      <c r="F179" s="1" t="s">
        <v>11</v>
      </c>
      <c r="G179" s="1" t="s">
        <v>8</v>
      </c>
      <c r="H179" s="1" t="s">
        <v>9</v>
      </c>
      <c r="I179" s="1">
        <f t="shared" si="4"/>
        <v>1</v>
      </c>
      <c r="J179" s="1">
        <f t="shared" si="3"/>
        <v>0</v>
      </c>
      <c r="K179" s="1">
        <f>COUNTIF(B179,"MINDDS")</f>
        <v>0</v>
      </c>
    </row>
    <row r="180" spans="1:13" s="1" customFormat="1" x14ac:dyDescent="0.2">
      <c r="A180" s="1" t="s">
        <v>2490</v>
      </c>
      <c r="D180" s="1" t="s">
        <v>10</v>
      </c>
      <c r="E180" s="1" t="s">
        <v>620</v>
      </c>
      <c r="F180" s="1" t="s">
        <v>11</v>
      </c>
      <c r="G180" s="1" t="s">
        <v>8</v>
      </c>
      <c r="H180" s="1" t="s">
        <v>9</v>
      </c>
      <c r="I180" s="1">
        <f t="shared" si="4"/>
        <v>1</v>
      </c>
      <c r="J180" s="1">
        <f t="shared" si="3"/>
        <v>0</v>
      </c>
      <c r="K180" s="1">
        <f>COUNTIF(B180,"MINDDS")</f>
        <v>0</v>
      </c>
    </row>
    <row r="181" spans="1:13" s="1" customFormat="1" x14ac:dyDescent="0.2">
      <c r="A181" s="1" t="s">
        <v>2493</v>
      </c>
      <c r="D181" s="1" t="s">
        <v>5</v>
      </c>
      <c r="E181" s="1" t="s">
        <v>8</v>
      </c>
      <c r="F181" s="1" t="s">
        <v>11</v>
      </c>
      <c r="G181" s="1" t="s">
        <v>8</v>
      </c>
      <c r="H181" s="1" t="s">
        <v>9</v>
      </c>
      <c r="I181" s="1">
        <f t="shared" si="4"/>
        <v>1</v>
      </c>
      <c r="J181" s="1">
        <f t="shared" si="3"/>
        <v>0</v>
      </c>
      <c r="K181" s="1">
        <f>COUNTIF(B181,"MINDDS")</f>
        <v>0</v>
      </c>
    </row>
    <row r="182" spans="1:13" s="1" customFormat="1" x14ac:dyDescent="0.2">
      <c r="A182" s="1" t="s">
        <v>2497</v>
      </c>
      <c r="D182" s="1" t="s">
        <v>10</v>
      </c>
      <c r="E182" s="1" t="s">
        <v>8</v>
      </c>
      <c r="F182" s="1" t="s">
        <v>1262</v>
      </c>
      <c r="G182" s="1" t="s">
        <v>8</v>
      </c>
      <c r="H182" s="1" t="s">
        <v>9</v>
      </c>
      <c r="I182" s="1">
        <f t="shared" si="4"/>
        <v>1</v>
      </c>
      <c r="J182" s="1">
        <f t="shared" si="3"/>
        <v>0</v>
      </c>
      <c r="K182" s="1">
        <f>COUNTIF(B182,"MINDDS")</f>
        <v>0</v>
      </c>
      <c r="M182" s="2"/>
    </row>
    <row r="183" spans="1:13" s="1" customFormat="1" x14ac:dyDescent="0.2">
      <c r="A183" s="1" t="s">
        <v>2499</v>
      </c>
      <c r="D183" s="1" t="s">
        <v>5</v>
      </c>
      <c r="E183" s="1" t="s">
        <v>620</v>
      </c>
      <c r="F183" s="1" t="s">
        <v>11</v>
      </c>
      <c r="G183" s="1" t="s">
        <v>8</v>
      </c>
      <c r="H183" s="1" t="s">
        <v>9</v>
      </c>
      <c r="I183" s="1">
        <f t="shared" si="4"/>
        <v>1</v>
      </c>
      <c r="J183" s="1">
        <f t="shared" ref="J183:J214" si="5">COUNTIF(H183,"Patient declined study participation")+COUNTIF(H183,"Patient declined study discussion")</f>
        <v>0</v>
      </c>
      <c r="K183" s="1">
        <f>COUNTIF(B183,"MINDDS")</f>
        <v>0</v>
      </c>
    </row>
    <row r="184" spans="1:13" s="1" customFormat="1" x14ac:dyDescent="0.2">
      <c r="A184" s="1" t="s">
        <v>2500</v>
      </c>
      <c r="D184" s="1" t="s">
        <v>10</v>
      </c>
      <c r="E184" s="1" t="s">
        <v>8</v>
      </c>
      <c r="F184" s="1" t="s">
        <v>11</v>
      </c>
      <c r="G184" s="1" t="s">
        <v>8</v>
      </c>
      <c r="H184" s="1" t="s">
        <v>9</v>
      </c>
      <c r="I184" s="1">
        <f t="shared" si="4"/>
        <v>1</v>
      </c>
      <c r="J184" s="1">
        <f t="shared" si="5"/>
        <v>0</v>
      </c>
      <c r="K184" s="1">
        <f>COUNTIF(B184,"MINDDS")</f>
        <v>0</v>
      </c>
    </row>
    <row r="185" spans="1:13" s="1" customFormat="1" x14ac:dyDescent="0.2">
      <c r="A185" s="1" t="s">
        <v>2506</v>
      </c>
      <c r="D185" s="1" t="s">
        <v>5</v>
      </c>
      <c r="E185" s="1" t="s">
        <v>8</v>
      </c>
      <c r="F185" s="1" t="s">
        <v>11</v>
      </c>
      <c r="G185" s="1" t="s">
        <v>8</v>
      </c>
      <c r="H185" s="1" t="s">
        <v>9</v>
      </c>
      <c r="I185" s="1">
        <f t="shared" si="4"/>
        <v>1</v>
      </c>
      <c r="J185" s="1">
        <f t="shared" si="5"/>
        <v>0</v>
      </c>
      <c r="K185" s="1">
        <f>COUNTIF(B185,"MINDDS")</f>
        <v>0</v>
      </c>
    </row>
    <row r="186" spans="1:13" s="1" customFormat="1" x14ac:dyDescent="0.2">
      <c r="A186" s="1" t="s">
        <v>2507</v>
      </c>
      <c r="D186" s="1" t="s">
        <v>10</v>
      </c>
      <c r="E186" s="1" t="s">
        <v>8</v>
      </c>
      <c r="F186" s="1" t="s">
        <v>11</v>
      </c>
      <c r="G186" s="1" t="s">
        <v>8</v>
      </c>
      <c r="H186" s="1" t="s">
        <v>9</v>
      </c>
      <c r="I186" s="1">
        <f t="shared" si="4"/>
        <v>1</v>
      </c>
      <c r="J186" s="1">
        <f t="shared" si="5"/>
        <v>0</v>
      </c>
      <c r="K186" s="1">
        <f>COUNTIF(B186,"MINDDS")</f>
        <v>0</v>
      </c>
    </row>
    <row r="187" spans="1:13" s="1" customFormat="1" x14ac:dyDescent="0.2">
      <c r="A187" s="1" t="s">
        <v>2517</v>
      </c>
      <c r="D187" s="1" t="s">
        <v>10</v>
      </c>
      <c r="E187" s="1" t="s">
        <v>8</v>
      </c>
      <c r="F187" s="1" t="s">
        <v>2516</v>
      </c>
      <c r="G187" s="1" t="s">
        <v>8</v>
      </c>
      <c r="H187" s="1" t="s">
        <v>9</v>
      </c>
      <c r="I187" s="1">
        <f t="shared" si="4"/>
        <v>1</v>
      </c>
      <c r="J187" s="1">
        <f t="shared" si="5"/>
        <v>0</v>
      </c>
      <c r="K187" s="1">
        <f>COUNTIF(B187,"MINDDS")</f>
        <v>0</v>
      </c>
    </row>
    <row r="188" spans="1:13" s="1" customFormat="1" x14ac:dyDescent="0.2">
      <c r="A188" s="1" t="s">
        <v>2518</v>
      </c>
      <c r="D188" s="1" t="s">
        <v>5</v>
      </c>
      <c r="E188" s="1" t="s">
        <v>8</v>
      </c>
      <c r="F188" s="1" t="s">
        <v>11</v>
      </c>
      <c r="G188" s="1" t="s">
        <v>8</v>
      </c>
      <c r="H188" s="1" t="s">
        <v>9</v>
      </c>
      <c r="I188" s="1">
        <f t="shared" si="4"/>
        <v>1</v>
      </c>
      <c r="J188" s="1">
        <f t="shared" si="5"/>
        <v>0</v>
      </c>
      <c r="K188" s="1">
        <f>COUNTIF(B188,"MINDDS")</f>
        <v>0</v>
      </c>
    </row>
    <row r="189" spans="1:13" s="1" customFormat="1" x14ac:dyDescent="0.2">
      <c r="A189" s="1" t="s">
        <v>2519</v>
      </c>
      <c r="D189" s="1" t="s">
        <v>10</v>
      </c>
      <c r="E189" s="1" t="s">
        <v>8</v>
      </c>
      <c r="F189" s="1" t="s">
        <v>11</v>
      </c>
      <c r="G189" s="1" t="s">
        <v>8</v>
      </c>
      <c r="H189" s="1" t="s">
        <v>9</v>
      </c>
      <c r="I189" s="1">
        <f t="shared" si="4"/>
        <v>1</v>
      </c>
      <c r="J189" s="1">
        <f t="shared" si="5"/>
        <v>0</v>
      </c>
      <c r="K189" s="1">
        <f>COUNTIF(B189,"MINDDS")</f>
        <v>0</v>
      </c>
    </row>
    <row r="190" spans="1:13" s="1" customFormat="1" x14ac:dyDescent="0.2">
      <c r="A190" s="1" t="s">
        <v>2520</v>
      </c>
      <c r="D190" s="1" t="s">
        <v>10</v>
      </c>
      <c r="E190" s="1" t="s">
        <v>8</v>
      </c>
      <c r="F190" s="1" t="s">
        <v>1262</v>
      </c>
      <c r="G190" s="1" t="s">
        <v>8</v>
      </c>
      <c r="H190" s="1" t="s">
        <v>9</v>
      </c>
      <c r="I190" s="1">
        <f t="shared" si="4"/>
        <v>1</v>
      </c>
      <c r="J190" s="1">
        <f t="shared" si="5"/>
        <v>0</v>
      </c>
      <c r="K190" s="1">
        <f>COUNTIF(B190,"MINDDS")</f>
        <v>0</v>
      </c>
    </row>
    <row r="191" spans="1:13" s="1" customFormat="1" x14ac:dyDescent="0.2">
      <c r="A191" s="1" t="s">
        <v>2521</v>
      </c>
      <c r="D191" s="1" t="s">
        <v>10</v>
      </c>
      <c r="E191" s="1" t="s">
        <v>3</v>
      </c>
      <c r="F191" s="1" t="s">
        <v>44</v>
      </c>
      <c r="G191" s="1" t="s">
        <v>8</v>
      </c>
      <c r="H191" s="1" t="s">
        <v>9</v>
      </c>
      <c r="I191" s="1">
        <f t="shared" si="4"/>
        <v>1</v>
      </c>
      <c r="J191" s="1">
        <f t="shared" si="5"/>
        <v>0</v>
      </c>
      <c r="K191" s="1">
        <f>COUNTIF(B191,"MINDDS")</f>
        <v>0</v>
      </c>
    </row>
    <row r="192" spans="1:13" s="1" customFormat="1" x14ac:dyDescent="0.2">
      <c r="A192" s="1" t="s">
        <v>2522</v>
      </c>
      <c r="D192" s="1" t="s">
        <v>10</v>
      </c>
      <c r="E192" s="1" t="s">
        <v>8</v>
      </c>
      <c r="F192" s="1" t="s">
        <v>11</v>
      </c>
      <c r="G192" s="1" t="s">
        <v>8</v>
      </c>
      <c r="H192" s="1" t="s">
        <v>9</v>
      </c>
      <c r="I192" s="1">
        <f t="shared" si="4"/>
        <v>1</v>
      </c>
      <c r="J192" s="1">
        <f t="shared" si="5"/>
        <v>0</v>
      </c>
      <c r="K192" s="1">
        <f>COUNTIF(B192,"MINDDS")</f>
        <v>0</v>
      </c>
    </row>
    <row r="193" spans="1:13" s="1" customFormat="1" x14ac:dyDescent="0.2">
      <c r="A193" s="1" t="s">
        <v>2535</v>
      </c>
      <c r="D193" s="1" t="s">
        <v>10</v>
      </c>
      <c r="E193" s="1" t="s">
        <v>8</v>
      </c>
      <c r="F193" s="1" t="s">
        <v>11</v>
      </c>
      <c r="G193" s="1" t="s">
        <v>8</v>
      </c>
      <c r="H193" s="1" t="s">
        <v>9</v>
      </c>
      <c r="I193" s="1">
        <f t="shared" si="4"/>
        <v>1</v>
      </c>
      <c r="J193" s="1">
        <f t="shared" si="5"/>
        <v>0</v>
      </c>
      <c r="K193" s="1">
        <f>COUNTIF(B193,"MINDDS")</f>
        <v>0</v>
      </c>
    </row>
    <row r="194" spans="1:13" s="1" customFormat="1" x14ac:dyDescent="0.2">
      <c r="A194" s="1" t="s">
        <v>2536</v>
      </c>
      <c r="D194" s="1" t="s">
        <v>10</v>
      </c>
      <c r="E194" s="1" t="s">
        <v>8</v>
      </c>
      <c r="F194" s="1" t="s">
        <v>11</v>
      </c>
      <c r="G194" s="1" t="s">
        <v>8</v>
      </c>
      <c r="H194" s="1" t="s">
        <v>9</v>
      </c>
      <c r="I194" s="1">
        <f t="shared" si="4"/>
        <v>1</v>
      </c>
      <c r="J194" s="1">
        <f t="shared" si="5"/>
        <v>0</v>
      </c>
      <c r="K194" s="1">
        <f>COUNTIF(B194,"MINDDS")</f>
        <v>0</v>
      </c>
    </row>
    <row r="195" spans="1:13" s="1" customFormat="1" x14ac:dyDescent="0.2">
      <c r="A195" s="1" t="s">
        <v>2537</v>
      </c>
      <c r="D195" s="1" t="s">
        <v>10</v>
      </c>
      <c r="E195" s="1" t="s">
        <v>8</v>
      </c>
      <c r="F195" s="1" t="s">
        <v>11</v>
      </c>
      <c r="G195" s="1" t="s">
        <v>8</v>
      </c>
      <c r="H195" s="1" t="s">
        <v>9</v>
      </c>
      <c r="I195" s="1">
        <f t="shared" si="4"/>
        <v>1</v>
      </c>
      <c r="J195" s="1">
        <f t="shared" si="5"/>
        <v>0</v>
      </c>
      <c r="K195" s="1">
        <f>COUNTIF(B195,"MINDDS")</f>
        <v>0</v>
      </c>
      <c r="M195" s="2"/>
    </row>
    <row r="196" spans="1:13" s="1" customFormat="1" x14ac:dyDescent="0.2">
      <c r="A196" s="1" t="s">
        <v>2538</v>
      </c>
      <c r="D196" s="1" t="s">
        <v>5</v>
      </c>
      <c r="E196" s="1" t="s">
        <v>8</v>
      </c>
      <c r="F196" s="1" t="s">
        <v>26</v>
      </c>
      <c r="G196" s="1" t="s">
        <v>8</v>
      </c>
      <c r="H196" s="1" t="s">
        <v>9</v>
      </c>
      <c r="I196" s="1">
        <f t="shared" si="4"/>
        <v>1</v>
      </c>
      <c r="J196" s="1">
        <f t="shared" si="5"/>
        <v>0</v>
      </c>
      <c r="K196" s="1">
        <f>COUNTIF(B196,"MINDDS")</f>
        <v>0</v>
      </c>
    </row>
    <row r="197" spans="1:13" s="1" customFormat="1" x14ac:dyDescent="0.2">
      <c r="A197" s="1" t="s">
        <v>2539</v>
      </c>
      <c r="D197" s="1" t="s">
        <v>10</v>
      </c>
      <c r="E197" s="1" t="s">
        <v>8</v>
      </c>
      <c r="F197" s="1" t="s">
        <v>11</v>
      </c>
      <c r="G197" s="1" t="s">
        <v>8</v>
      </c>
      <c r="H197" s="1" t="s">
        <v>9</v>
      </c>
      <c r="I197" s="1">
        <f t="shared" si="4"/>
        <v>1</v>
      </c>
      <c r="J197" s="1">
        <f t="shared" si="5"/>
        <v>0</v>
      </c>
      <c r="K197" s="1">
        <f>COUNTIF(B197,"MINDDS")</f>
        <v>0</v>
      </c>
      <c r="M197" s="2"/>
    </row>
    <row r="198" spans="1:13" s="1" customFormat="1" x14ac:dyDescent="0.2">
      <c r="A198" s="1" t="s">
        <v>2540</v>
      </c>
      <c r="D198" s="1" t="s">
        <v>5</v>
      </c>
      <c r="E198" s="1" t="s">
        <v>8</v>
      </c>
      <c r="F198" s="1" t="s">
        <v>11</v>
      </c>
      <c r="G198" s="1" t="s">
        <v>8</v>
      </c>
      <c r="H198" s="1" t="s">
        <v>112</v>
      </c>
      <c r="I198" s="1">
        <v>1</v>
      </c>
      <c r="J198" s="1">
        <f t="shared" si="5"/>
        <v>0</v>
      </c>
      <c r="K198" s="1">
        <f>COUNTIF(B198,"MINDDS")</f>
        <v>0</v>
      </c>
    </row>
    <row r="199" spans="1:13" s="1" customFormat="1" x14ac:dyDescent="0.2">
      <c r="A199" s="1" t="s">
        <v>2541</v>
      </c>
      <c r="D199" s="1" t="s">
        <v>10</v>
      </c>
      <c r="E199" s="1" t="s">
        <v>8</v>
      </c>
      <c r="F199" s="1" t="s">
        <v>11</v>
      </c>
      <c r="G199" s="1" t="s">
        <v>8</v>
      </c>
      <c r="H199" s="1" t="s">
        <v>112</v>
      </c>
      <c r="I199" s="1">
        <v>1</v>
      </c>
      <c r="J199" s="1">
        <f t="shared" si="5"/>
        <v>0</v>
      </c>
      <c r="K199" s="1">
        <f>COUNTIF(B199,"MINDDS")</f>
        <v>0</v>
      </c>
    </row>
    <row r="200" spans="1:13" s="1" customFormat="1" x14ac:dyDescent="0.2">
      <c r="A200" s="1" t="s">
        <v>2542</v>
      </c>
      <c r="D200" s="1" t="s">
        <v>5</v>
      </c>
      <c r="E200" s="1" t="s">
        <v>8</v>
      </c>
      <c r="F200" s="1" t="s">
        <v>11</v>
      </c>
      <c r="G200" s="1" t="s">
        <v>8</v>
      </c>
      <c r="H200" s="1" t="s">
        <v>9</v>
      </c>
      <c r="I200" s="1">
        <f>COUNTIF(H200,"Ineligible.")+COUNTIF(H200,"Patient approached by conflicting study.")</f>
        <v>1</v>
      </c>
      <c r="J200" s="1">
        <f t="shared" si="5"/>
        <v>0</v>
      </c>
      <c r="K200" s="1">
        <f>COUNTIF(B200,"MINDDS")</f>
        <v>0</v>
      </c>
    </row>
    <row r="201" spans="1:13" s="1" customFormat="1" x14ac:dyDescent="0.2">
      <c r="A201" s="1" t="s">
        <v>2544</v>
      </c>
      <c r="D201" s="1" t="s">
        <v>10</v>
      </c>
      <c r="E201" s="1" t="s">
        <v>8</v>
      </c>
      <c r="F201" s="1" t="s">
        <v>11</v>
      </c>
      <c r="G201" s="1" t="s">
        <v>8</v>
      </c>
      <c r="H201" s="1" t="s">
        <v>112</v>
      </c>
      <c r="I201" s="1">
        <v>1</v>
      </c>
      <c r="J201" s="1">
        <f t="shared" si="5"/>
        <v>0</v>
      </c>
      <c r="K201" s="1">
        <f>COUNTIF(B201,"MINDDS")</f>
        <v>0</v>
      </c>
    </row>
    <row r="202" spans="1:13" s="1" customFormat="1" x14ac:dyDescent="0.2">
      <c r="A202" s="1" t="s">
        <v>2545</v>
      </c>
      <c r="D202" s="1" t="s">
        <v>5</v>
      </c>
      <c r="E202" s="1" t="s">
        <v>8</v>
      </c>
      <c r="F202" s="1" t="s">
        <v>11</v>
      </c>
      <c r="G202" s="1" t="s">
        <v>8</v>
      </c>
      <c r="H202" s="1" t="s">
        <v>112</v>
      </c>
      <c r="I202" s="1">
        <v>1</v>
      </c>
      <c r="J202" s="1">
        <f t="shared" si="5"/>
        <v>0</v>
      </c>
      <c r="K202" s="1">
        <f>COUNTIF(B202,"MINDDS")</f>
        <v>0</v>
      </c>
    </row>
    <row r="203" spans="1:13" s="1" customFormat="1" x14ac:dyDescent="0.2">
      <c r="A203" s="1" t="s">
        <v>2547</v>
      </c>
      <c r="D203" s="1" t="s">
        <v>5</v>
      </c>
      <c r="E203" s="1" t="s">
        <v>8</v>
      </c>
      <c r="F203" s="1" t="s">
        <v>11</v>
      </c>
      <c r="G203" s="1" t="s">
        <v>8</v>
      </c>
      <c r="H203" s="1" t="s">
        <v>112</v>
      </c>
      <c r="I203" s="1">
        <v>1</v>
      </c>
      <c r="J203" s="1">
        <f t="shared" si="5"/>
        <v>0</v>
      </c>
      <c r="K203" s="1">
        <f>COUNTIF(B203,"MINDDS")</f>
        <v>0</v>
      </c>
    </row>
    <row r="204" spans="1:13" s="1" customFormat="1" x14ac:dyDescent="0.2">
      <c r="A204" s="1" t="s">
        <v>2548</v>
      </c>
      <c r="D204" s="1" t="s">
        <v>5</v>
      </c>
      <c r="E204" s="1" t="s">
        <v>8</v>
      </c>
      <c r="F204" s="1" t="s">
        <v>11</v>
      </c>
      <c r="G204" s="1" t="s">
        <v>8</v>
      </c>
      <c r="H204" s="1" t="s">
        <v>112</v>
      </c>
      <c r="I204" s="1">
        <v>1</v>
      </c>
      <c r="J204" s="1">
        <f t="shared" si="5"/>
        <v>0</v>
      </c>
      <c r="K204" s="1">
        <f>COUNTIF(B204,"MINDDS")</f>
        <v>0</v>
      </c>
      <c r="M204" s="2"/>
    </row>
    <row r="205" spans="1:13" s="1" customFormat="1" x14ac:dyDescent="0.2">
      <c r="A205" s="1" t="s">
        <v>2549</v>
      </c>
      <c r="D205" s="1" t="s">
        <v>10</v>
      </c>
      <c r="E205" s="1" t="s">
        <v>3</v>
      </c>
      <c r="F205" s="1" t="s">
        <v>1262</v>
      </c>
      <c r="G205" s="1" t="s">
        <v>8</v>
      </c>
      <c r="H205" s="1" t="s">
        <v>112</v>
      </c>
      <c r="I205" s="1">
        <v>1</v>
      </c>
      <c r="J205" s="1">
        <f t="shared" si="5"/>
        <v>0</v>
      </c>
      <c r="K205" s="1">
        <f>COUNTIF(B205,"MINDDS")</f>
        <v>0</v>
      </c>
    </row>
    <row r="206" spans="1:13" s="1" customFormat="1" x14ac:dyDescent="0.2">
      <c r="A206" s="1" t="s">
        <v>2550</v>
      </c>
      <c r="D206" s="1" t="s">
        <v>10</v>
      </c>
      <c r="E206" s="1" t="s">
        <v>8</v>
      </c>
      <c r="F206" s="1" t="s">
        <v>2400</v>
      </c>
      <c r="G206" s="1" t="s">
        <v>8</v>
      </c>
      <c r="H206" s="1" t="s">
        <v>112</v>
      </c>
      <c r="I206" s="1">
        <v>1</v>
      </c>
      <c r="J206" s="1">
        <f t="shared" si="5"/>
        <v>0</v>
      </c>
      <c r="K206" s="1">
        <f>COUNTIF(B206,"MINDDS")</f>
        <v>0</v>
      </c>
    </row>
    <row r="207" spans="1:13" s="1" customFormat="1" x14ac:dyDescent="0.2">
      <c r="A207" s="1" t="s">
        <v>2551</v>
      </c>
      <c r="D207" s="1" t="s">
        <v>5</v>
      </c>
      <c r="E207" s="1" t="s">
        <v>3</v>
      </c>
      <c r="F207" s="1" t="s">
        <v>1262</v>
      </c>
      <c r="G207" s="1" t="s">
        <v>8</v>
      </c>
      <c r="H207" s="1" t="s">
        <v>112</v>
      </c>
      <c r="I207" s="1">
        <v>1</v>
      </c>
      <c r="J207" s="1">
        <f t="shared" si="5"/>
        <v>0</v>
      </c>
      <c r="K207" s="1">
        <f>COUNTIF(B207,"MINDDS")</f>
        <v>0</v>
      </c>
    </row>
    <row r="208" spans="1:13" s="1" customFormat="1" x14ac:dyDescent="0.2">
      <c r="A208" s="1" t="s">
        <v>2557</v>
      </c>
      <c r="D208" s="1" t="s">
        <v>10</v>
      </c>
      <c r="E208" s="1" t="s">
        <v>8</v>
      </c>
      <c r="F208" s="1" t="s">
        <v>11</v>
      </c>
      <c r="G208" s="1" t="s">
        <v>2558</v>
      </c>
      <c r="H208" s="1" t="s">
        <v>112</v>
      </c>
      <c r="I208" s="1">
        <v>1</v>
      </c>
      <c r="J208" s="1">
        <f t="shared" si="5"/>
        <v>0</v>
      </c>
      <c r="K208" s="1">
        <f>COUNTIF(B208,"MINDDS")</f>
        <v>0</v>
      </c>
    </row>
    <row r="209" spans="1:13" s="1" customFormat="1" x14ac:dyDescent="0.2">
      <c r="A209" s="1" t="s">
        <v>2559</v>
      </c>
      <c r="D209" s="1" t="s">
        <v>10</v>
      </c>
      <c r="E209" s="1" t="s">
        <v>8</v>
      </c>
      <c r="F209" s="1" t="s">
        <v>11</v>
      </c>
      <c r="G209" s="1" t="s">
        <v>8</v>
      </c>
      <c r="H209" s="1" t="s">
        <v>112</v>
      </c>
      <c r="I209" s="1">
        <v>1</v>
      </c>
      <c r="J209" s="1">
        <f t="shared" si="5"/>
        <v>0</v>
      </c>
      <c r="K209" s="1">
        <f>COUNTIF(B209,"MINDDS")</f>
        <v>0</v>
      </c>
    </row>
    <row r="210" spans="1:13" s="1" customFormat="1" x14ac:dyDescent="0.2">
      <c r="A210" s="1" t="s">
        <v>2560</v>
      </c>
      <c r="D210" s="1" t="s">
        <v>10</v>
      </c>
      <c r="E210" s="1" t="s">
        <v>3</v>
      </c>
      <c r="F210" s="1" t="s">
        <v>44</v>
      </c>
      <c r="G210" s="1" t="s">
        <v>8</v>
      </c>
      <c r="H210" s="1" t="s">
        <v>112</v>
      </c>
      <c r="I210" s="1">
        <v>1</v>
      </c>
      <c r="J210" s="1">
        <f t="shared" si="5"/>
        <v>0</v>
      </c>
      <c r="K210" s="1">
        <f>COUNTIF(B210,"MINDDS")</f>
        <v>0</v>
      </c>
    </row>
    <row r="211" spans="1:13" s="1" customFormat="1" x14ac:dyDescent="0.2">
      <c r="A211" s="1" t="s">
        <v>2561</v>
      </c>
      <c r="D211" s="1" t="s">
        <v>10</v>
      </c>
      <c r="E211" s="1" t="s">
        <v>8</v>
      </c>
      <c r="F211" s="1" t="s">
        <v>26</v>
      </c>
      <c r="G211" s="1" t="s">
        <v>8</v>
      </c>
      <c r="H211" s="1" t="s">
        <v>112</v>
      </c>
      <c r="I211" s="1">
        <v>1</v>
      </c>
      <c r="J211" s="1">
        <f t="shared" si="5"/>
        <v>0</v>
      </c>
      <c r="K211" s="1">
        <f>COUNTIF(B211,"MINDDS")</f>
        <v>0</v>
      </c>
    </row>
    <row r="212" spans="1:13" s="1" customFormat="1" x14ac:dyDescent="0.2">
      <c r="A212" s="1" t="s">
        <v>2562</v>
      </c>
      <c r="D212" s="1" t="s">
        <v>10</v>
      </c>
      <c r="E212" s="1" t="s">
        <v>8</v>
      </c>
      <c r="F212" s="1" t="s">
        <v>11</v>
      </c>
      <c r="G212" s="1" t="s">
        <v>8</v>
      </c>
      <c r="H212" s="1" t="s">
        <v>112</v>
      </c>
      <c r="I212" s="1">
        <v>1</v>
      </c>
      <c r="J212" s="1">
        <f t="shared" si="5"/>
        <v>0</v>
      </c>
      <c r="K212" s="1">
        <f>COUNTIF(B212,"MINDDS")</f>
        <v>0</v>
      </c>
    </row>
    <row r="213" spans="1:13" s="1" customFormat="1" x14ac:dyDescent="0.2">
      <c r="A213" s="1" t="s">
        <v>2563</v>
      </c>
      <c r="D213" s="1" t="s">
        <v>10</v>
      </c>
      <c r="E213" s="1" t="s">
        <v>8</v>
      </c>
      <c r="F213" s="1" t="s">
        <v>2400</v>
      </c>
      <c r="G213" s="1" t="s">
        <v>8</v>
      </c>
      <c r="H213" s="1" t="s">
        <v>9</v>
      </c>
      <c r="I213" s="1">
        <f>COUNTIF(H213,"Ineligible.")+COUNTIF(H213,"Patient approached by conflicting study.")</f>
        <v>1</v>
      </c>
      <c r="J213" s="1">
        <f t="shared" si="5"/>
        <v>0</v>
      </c>
      <c r="K213" s="1">
        <f>COUNTIF(B213,"MINDDS")</f>
        <v>0</v>
      </c>
    </row>
    <row r="214" spans="1:13" s="1" customFormat="1" x14ac:dyDescent="0.2">
      <c r="A214" s="1" t="s">
        <v>2578</v>
      </c>
      <c r="D214" s="1" t="s">
        <v>10</v>
      </c>
      <c r="E214" s="1" t="s">
        <v>8</v>
      </c>
      <c r="F214" s="1" t="s">
        <v>11</v>
      </c>
      <c r="G214" s="1" t="s">
        <v>8</v>
      </c>
      <c r="H214" s="1" t="s">
        <v>112</v>
      </c>
      <c r="I214" s="1">
        <v>1</v>
      </c>
      <c r="J214" s="1">
        <f t="shared" si="5"/>
        <v>0</v>
      </c>
      <c r="K214" s="1">
        <f>COUNTIF(B214,"MINDDS")</f>
        <v>0</v>
      </c>
    </row>
    <row r="215" spans="1:13" s="1" customFormat="1" x14ac:dyDescent="0.2">
      <c r="A215" s="1" t="s">
        <v>2579</v>
      </c>
      <c r="D215" s="1" t="s">
        <v>10</v>
      </c>
      <c r="E215" s="1" t="s">
        <v>8</v>
      </c>
      <c r="F215" s="1" t="s">
        <v>11</v>
      </c>
      <c r="G215" s="1" t="s">
        <v>8</v>
      </c>
      <c r="H215" s="1" t="s">
        <v>9</v>
      </c>
      <c r="I215" s="1">
        <f>COUNTIF(H215,"Ineligible.")+COUNTIF(H215,"Patient approached by conflicting study.")</f>
        <v>1</v>
      </c>
      <c r="J215" s="1">
        <f t="shared" ref="J215:J246" si="6">COUNTIF(H215,"Patient declined study participation")+COUNTIF(H215,"Patient declined study discussion")</f>
        <v>0</v>
      </c>
      <c r="K215" s="1">
        <f>COUNTIF(B215,"MINDDS")</f>
        <v>0</v>
      </c>
    </row>
    <row r="216" spans="1:13" s="1" customFormat="1" x14ac:dyDescent="0.2">
      <c r="A216" s="1" t="s">
        <v>2580</v>
      </c>
      <c r="D216" s="1" t="s">
        <v>10</v>
      </c>
      <c r="E216" s="1" t="s">
        <v>620</v>
      </c>
      <c r="F216" s="1" t="s">
        <v>11</v>
      </c>
      <c r="G216" s="1" t="s">
        <v>8</v>
      </c>
      <c r="H216" s="1" t="s">
        <v>112</v>
      </c>
      <c r="I216" s="1">
        <v>1</v>
      </c>
      <c r="J216" s="1">
        <f t="shared" si="6"/>
        <v>0</v>
      </c>
      <c r="K216" s="1">
        <f>COUNTIF(B216,"MINDDS")</f>
        <v>0</v>
      </c>
    </row>
    <row r="217" spans="1:13" s="1" customFormat="1" x14ac:dyDescent="0.2">
      <c r="A217" s="1" t="s">
        <v>2581</v>
      </c>
      <c r="D217" s="1" t="s">
        <v>5</v>
      </c>
      <c r="E217" s="1" t="s">
        <v>3</v>
      </c>
      <c r="F217" s="1" t="s">
        <v>11</v>
      </c>
      <c r="G217" s="1" t="s">
        <v>8</v>
      </c>
      <c r="H217" s="1" t="s">
        <v>9</v>
      </c>
      <c r="I217" s="1">
        <f t="shared" ref="I217:I251" si="7">COUNTIF(H217,"Ineligible.")+COUNTIF(H217,"Patient approached by conflicting study.")</f>
        <v>1</v>
      </c>
      <c r="J217" s="1">
        <f t="shared" si="6"/>
        <v>0</v>
      </c>
      <c r="K217" s="1">
        <f>COUNTIF(B217,"MINDDS")</f>
        <v>0</v>
      </c>
    </row>
    <row r="218" spans="1:13" s="1" customFormat="1" x14ac:dyDescent="0.2">
      <c r="A218" s="1" t="s">
        <v>2582</v>
      </c>
      <c r="D218" s="1" t="s">
        <v>5</v>
      </c>
      <c r="E218" s="1" t="s">
        <v>8</v>
      </c>
      <c r="F218" s="1" t="s">
        <v>11</v>
      </c>
      <c r="G218" s="1" t="s">
        <v>8</v>
      </c>
      <c r="H218" s="1" t="s">
        <v>9</v>
      </c>
      <c r="I218" s="1">
        <f t="shared" si="7"/>
        <v>1</v>
      </c>
      <c r="J218" s="1">
        <f t="shared" si="6"/>
        <v>0</v>
      </c>
      <c r="K218" s="1">
        <f>COUNTIF(B218,"MINDDS")</f>
        <v>0</v>
      </c>
      <c r="M218" s="2"/>
    </row>
    <row r="219" spans="1:13" s="1" customFormat="1" x14ac:dyDescent="0.2">
      <c r="A219" s="1" t="s">
        <v>2599</v>
      </c>
      <c r="D219" s="1" t="s">
        <v>10</v>
      </c>
      <c r="E219" s="1" t="s">
        <v>8</v>
      </c>
      <c r="F219" s="1" t="s">
        <v>11</v>
      </c>
      <c r="G219" s="1" t="s">
        <v>8</v>
      </c>
      <c r="H219" s="1" t="s">
        <v>9</v>
      </c>
      <c r="I219" s="1">
        <f t="shared" si="7"/>
        <v>1</v>
      </c>
      <c r="J219" s="1">
        <f t="shared" si="6"/>
        <v>0</v>
      </c>
      <c r="K219" s="1">
        <f>COUNTIF(B219,"MINDDS")</f>
        <v>0</v>
      </c>
    </row>
    <row r="220" spans="1:13" s="1" customFormat="1" x14ac:dyDescent="0.2">
      <c r="A220" s="1" t="s">
        <v>2600</v>
      </c>
      <c r="D220" s="1" t="s">
        <v>10</v>
      </c>
      <c r="E220" s="1" t="s">
        <v>8</v>
      </c>
      <c r="F220" s="1" t="s">
        <v>11</v>
      </c>
      <c r="G220" s="1" t="s">
        <v>8</v>
      </c>
      <c r="H220" s="1" t="s">
        <v>9</v>
      </c>
      <c r="I220" s="1">
        <f t="shared" si="7"/>
        <v>1</v>
      </c>
      <c r="J220" s="1">
        <f t="shared" si="6"/>
        <v>0</v>
      </c>
      <c r="K220" s="1">
        <f>COUNTIF(B220,"MINDDS")</f>
        <v>0</v>
      </c>
    </row>
    <row r="221" spans="1:13" s="1" customFormat="1" x14ac:dyDescent="0.2">
      <c r="A221" s="1" t="s">
        <v>2609</v>
      </c>
      <c r="D221" s="1" t="s">
        <v>10</v>
      </c>
      <c r="E221" s="1" t="s">
        <v>620</v>
      </c>
      <c r="F221" s="1" t="s">
        <v>11</v>
      </c>
      <c r="G221" s="1" t="s">
        <v>8</v>
      </c>
      <c r="H221" s="1" t="s">
        <v>9</v>
      </c>
      <c r="I221" s="1">
        <f t="shared" si="7"/>
        <v>1</v>
      </c>
      <c r="J221" s="1">
        <f t="shared" si="6"/>
        <v>0</v>
      </c>
      <c r="K221" s="1">
        <f>COUNTIF(B221,"MINDDS")</f>
        <v>0</v>
      </c>
    </row>
    <row r="222" spans="1:13" s="1" customFormat="1" x14ac:dyDescent="0.2">
      <c r="A222" s="1" t="s">
        <v>2613</v>
      </c>
      <c r="D222" s="1" t="s">
        <v>10</v>
      </c>
      <c r="E222" s="1" t="s">
        <v>8</v>
      </c>
      <c r="F222" s="1" t="s">
        <v>11</v>
      </c>
      <c r="G222" s="1" t="s">
        <v>8</v>
      </c>
      <c r="H222" s="1" t="s">
        <v>9</v>
      </c>
      <c r="I222" s="1">
        <f t="shared" si="7"/>
        <v>1</v>
      </c>
      <c r="J222" s="1">
        <f t="shared" si="6"/>
        <v>0</v>
      </c>
      <c r="K222" s="1">
        <f>COUNTIF(B222,"MINDDS")</f>
        <v>0</v>
      </c>
    </row>
    <row r="223" spans="1:13" s="1" customFormat="1" x14ac:dyDescent="0.2">
      <c r="A223" s="1" t="s">
        <v>2614</v>
      </c>
      <c r="D223" s="1" t="s">
        <v>5</v>
      </c>
      <c r="E223" s="1" t="s">
        <v>8</v>
      </c>
      <c r="F223" s="1" t="s">
        <v>11</v>
      </c>
      <c r="G223" s="1" t="s">
        <v>8</v>
      </c>
      <c r="H223" s="1" t="s">
        <v>9</v>
      </c>
      <c r="I223" s="1">
        <f t="shared" si="7"/>
        <v>1</v>
      </c>
      <c r="J223" s="1">
        <f t="shared" si="6"/>
        <v>0</v>
      </c>
      <c r="K223" s="1">
        <f>COUNTIF(B223,"MINDDS")</f>
        <v>0</v>
      </c>
    </row>
    <row r="224" spans="1:13" s="1" customFormat="1" x14ac:dyDescent="0.2">
      <c r="A224" s="1" t="s">
        <v>2615</v>
      </c>
      <c r="D224" s="1" t="s">
        <v>10</v>
      </c>
      <c r="E224" s="1" t="s">
        <v>620</v>
      </c>
      <c r="F224" s="1" t="s">
        <v>11</v>
      </c>
      <c r="G224" s="1" t="s">
        <v>8</v>
      </c>
      <c r="H224" s="1" t="s">
        <v>9</v>
      </c>
      <c r="I224" s="1">
        <f t="shared" si="7"/>
        <v>1</v>
      </c>
      <c r="J224" s="1">
        <f t="shared" si="6"/>
        <v>0</v>
      </c>
      <c r="K224" s="1">
        <f>COUNTIF(B224,"MINDDS")</f>
        <v>0</v>
      </c>
    </row>
    <row r="225" spans="1:13" s="1" customFormat="1" x14ac:dyDescent="0.2">
      <c r="A225" s="1" t="s">
        <v>2616</v>
      </c>
      <c r="D225" s="1" t="s">
        <v>5</v>
      </c>
      <c r="E225" s="1" t="s">
        <v>8</v>
      </c>
      <c r="F225" s="1" t="s">
        <v>11</v>
      </c>
      <c r="G225" s="1" t="s">
        <v>8</v>
      </c>
      <c r="H225" s="1" t="s">
        <v>9</v>
      </c>
      <c r="I225" s="1">
        <f t="shared" si="7"/>
        <v>1</v>
      </c>
      <c r="J225" s="1">
        <f t="shared" si="6"/>
        <v>0</v>
      </c>
      <c r="K225" s="1">
        <f>COUNTIF(B225,"MINDDS")</f>
        <v>0</v>
      </c>
    </row>
    <row r="226" spans="1:13" s="1" customFormat="1" x14ac:dyDescent="0.2">
      <c r="A226" s="1" t="s">
        <v>2617</v>
      </c>
      <c r="D226" s="1" t="s">
        <v>10</v>
      </c>
      <c r="E226" s="1" t="s">
        <v>620</v>
      </c>
      <c r="F226" s="1" t="s">
        <v>1226</v>
      </c>
      <c r="G226" s="1" t="s">
        <v>8</v>
      </c>
      <c r="H226" s="1" t="s">
        <v>9</v>
      </c>
      <c r="I226" s="1">
        <f t="shared" si="7"/>
        <v>1</v>
      </c>
      <c r="J226" s="1">
        <f t="shared" si="6"/>
        <v>0</v>
      </c>
      <c r="K226" s="1">
        <f>COUNTIF(B226,"MINDDS")</f>
        <v>0</v>
      </c>
    </row>
    <row r="227" spans="1:13" s="1" customFormat="1" x14ac:dyDescent="0.2">
      <c r="A227" s="1" t="s">
        <v>2618</v>
      </c>
      <c r="D227" s="1" t="s">
        <v>10</v>
      </c>
      <c r="E227" s="1" t="s">
        <v>8</v>
      </c>
      <c r="F227" s="1" t="s">
        <v>11</v>
      </c>
      <c r="G227" s="1" t="s">
        <v>8</v>
      </c>
      <c r="H227" s="1" t="s">
        <v>9</v>
      </c>
      <c r="I227" s="1">
        <f t="shared" si="7"/>
        <v>1</v>
      </c>
      <c r="J227" s="1">
        <f t="shared" si="6"/>
        <v>0</v>
      </c>
      <c r="K227" s="1">
        <f>COUNTIF(B227,"MINDDS")</f>
        <v>0</v>
      </c>
    </row>
    <row r="228" spans="1:13" s="1" customFormat="1" x14ac:dyDescent="0.2">
      <c r="A228" s="1" t="s">
        <v>2619</v>
      </c>
      <c r="D228" s="1" t="s">
        <v>5</v>
      </c>
      <c r="E228" s="1" t="s">
        <v>8</v>
      </c>
      <c r="F228" s="1" t="s">
        <v>11</v>
      </c>
      <c r="G228" s="1" t="s">
        <v>8</v>
      </c>
      <c r="H228" s="1" t="s">
        <v>9</v>
      </c>
      <c r="I228" s="1">
        <f t="shared" si="7"/>
        <v>1</v>
      </c>
      <c r="J228" s="1">
        <f t="shared" si="6"/>
        <v>0</v>
      </c>
      <c r="K228" s="1">
        <f>COUNTIF(B228,"MINDDS")</f>
        <v>0</v>
      </c>
    </row>
    <row r="229" spans="1:13" s="1" customFormat="1" x14ac:dyDescent="0.2">
      <c r="A229" s="1" t="s">
        <v>2634</v>
      </c>
      <c r="D229" s="1" t="s">
        <v>10</v>
      </c>
      <c r="E229" s="1" t="s">
        <v>8</v>
      </c>
      <c r="F229" s="1" t="s">
        <v>11</v>
      </c>
      <c r="G229" s="1" t="s">
        <v>2558</v>
      </c>
      <c r="H229" s="1" t="s">
        <v>9</v>
      </c>
      <c r="I229" s="1">
        <f t="shared" si="7"/>
        <v>1</v>
      </c>
      <c r="J229" s="1">
        <f t="shared" si="6"/>
        <v>0</v>
      </c>
      <c r="K229" s="1">
        <f>COUNTIF(B229,"MINDDS")</f>
        <v>0</v>
      </c>
    </row>
    <row r="230" spans="1:13" s="1" customFormat="1" x14ac:dyDescent="0.2">
      <c r="A230" s="1" t="s">
        <v>2635</v>
      </c>
      <c r="D230" s="1" t="s">
        <v>5</v>
      </c>
      <c r="E230" s="1" t="s">
        <v>8</v>
      </c>
      <c r="F230" s="1" t="s">
        <v>11</v>
      </c>
      <c r="G230" s="1" t="s">
        <v>8</v>
      </c>
      <c r="H230" s="1" t="s">
        <v>9</v>
      </c>
      <c r="I230" s="1">
        <f t="shared" si="7"/>
        <v>1</v>
      </c>
      <c r="J230" s="1">
        <f t="shared" si="6"/>
        <v>0</v>
      </c>
      <c r="K230" s="1">
        <f>COUNTIF(B230,"MINDDS")</f>
        <v>0</v>
      </c>
    </row>
    <row r="231" spans="1:13" s="1" customFormat="1" x14ac:dyDescent="0.2">
      <c r="A231" s="1" t="s">
        <v>2636</v>
      </c>
      <c r="D231" s="1" t="s">
        <v>10</v>
      </c>
      <c r="E231" s="1" t="s">
        <v>8</v>
      </c>
      <c r="F231" s="1" t="s">
        <v>26</v>
      </c>
      <c r="G231" s="1" t="s">
        <v>8</v>
      </c>
      <c r="H231" s="1" t="s">
        <v>9</v>
      </c>
      <c r="I231" s="1">
        <f t="shared" si="7"/>
        <v>1</v>
      </c>
      <c r="J231" s="1">
        <f t="shared" si="6"/>
        <v>0</v>
      </c>
      <c r="K231" s="1">
        <f>COUNTIF(B231,"MINDDS")</f>
        <v>0</v>
      </c>
    </row>
    <row r="232" spans="1:13" s="1" customFormat="1" x14ac:dyDescent="0.2">
      <c r="A232" s="1" t="s">
        <v>2637</v>
      </c>
      <c r="D232" s="1" t="s">
        <v>5</v>
      </c>
      <c r="E232" s="1" t="s">
        <v>620</v>
      </c>
      <c r="F232" s="1" t="s">
        <v>1226</v>
      </c>
      <c r="G232" s="1" t="s">
        <v>8</v>
      </c>
      <c r="H232" s="1" t="s">
        <v>9</v>
      </c>
      <c r="I232" s="1">
        <f t="shared" si="7"/>
        <v>1</v>
      </c>
      <c r="J232" s="1">
        <f t="shared" si="6"/>
        <v>0</v>
      </c>
      <c r="K232" s="1">
        <f>COUNTIF(B232,"MINDDS")</f>
        <v>0</v>
      </c>
      <c r="M232" s="2"/>
    </row>
    <row r="233" spans="1:13" s="1" customFormat="1" x14ac:dyDescent="0.2">
      <c r="A233" s="1" t="s">
        <v>2642</v>
      </c>
      <c r="D233" s="1" t="s">
        <v>10</v>
      </c>
      <c r="E233" s="1" t="s">
        <v>8</v>
      </c>
      <c r="F233" s="1" t="s">
        <v>11</v>
      </c>
      <c r="G233" s="1" t="s">
        <v>8</v>
      </c>
      <c r="H233" s="1" t="s">
        <v>9</v>
      </c>
      <c r="I233" s="1">
        <f t="shared" si="7"/>
        <v>1</v>
      </c>
      <c r="J233" s="1">
        <f t="shared" si="6"/>
        <v>0</v>
      </c>
      <c r="K233" s="1">
        <f>COUNTIF(B233,"MINDDS")</f>
        <v>0</v>
      </c>
      <c r="M233" s="2"/>
    </row>
    <row r="234" spans="1:13" s="1" customFormat="1" x14ac:dyDescent="0.2">
      <c r="A234" s="1" t="s">
        <v>2649</v>
      </c>
      <c r="D234" s="1" t="s">
        <v>5</v>
      </c>
      <c r="E234" s="1" t="s">
        <v>8</v>
      </c>
      <c r="F234" s="1" t="s">
        <v>11</v>
      </c>
      <c r="G234" s="1" t="s">
        <v>8</v>
      </c>
      <c r="H234" s="1" t="s">
        <v>9</v>
      </c>
      <c r="I234" s="1">
        <f t="shared" si="7"/>
        <v>1</v>
      </c>
      <c r="J234" s="1">
        <f t="shared" si="6"/>
        <v>0</v>
      </c>
      <c r="K234" s="1">
        <f>COUNTIF(B234,"MINDDS")</f>
        <v>0</v>
      </c>
      <c r="M234" s="2"/>
    </row>
    <row r="235" spans="1:13" s="1" customFormat="1" x14ac:dyDescent="0.2">
      <c r="A235" s="1" t="s">
        <v>2650</v>
      </c>
      <c r="D235" s="1" t="s">
        <v>5</v>
      </c>
      <c r="E235" s="1" t="s">
        <v>8</v>
      </c>
      <c r="F235" s="1" t="s">
        <v>11</v>
      </c>
      <c r="G235" s="1" t="s">
        <v>8</v>
      </c>
      <c r="H235" s="1" t="s">
        <v>9</v>
      </c>
      <c r="I235" s="1">
        <f t="shared" si="7"/>
        <v>1</v>
      </c>
      <c r="J235" s="1">
        <f t="shared" si="6"/>
        <v>0</v>
      </c>
      <c r="K235" s="1">
        <f>COUNTIF(B235,"MINDDS")</f>
        <v>0</v>
      </c>
    </row>
    <row r="236" spans="1:13" s="1" customFormat="1" x14ac:dyDescent="0.2">
      <c r="A236" s="1" t="s">
        <v>2651</v>
      </c>
      <c r="D236" s="1" t="s">
        <v>10</v>
      </c>
      <c r="E236" s="1" t="s">
        <v>3</v>
      </c>
      <c r="F236" s="1" t="s">
        <v>11</v>
      </c>
      <c r="G236" s="1" t="s">
        <v>8</v>
      </c>
      <c r="H236" s="1" t="s">
        <v>9</v>
      </c>
      <c r="I236" s="1">
        <f t="shared" si="7"/>
        <v>1</v>
      </c>
      <c r="J236" s="1">
        <f t="shared" si="6"/>
        <v>0</v>
      </c>
      <c r="K236" s="1">
        <f>COUNTIF(B236,"MINDDS")</f>
        <v>0</v>
      </c>
      <c r="M236" s="2"/>
    </row>
    <row r="237" spans="1:13" s="1" customFormat="1" x14ac:dyDescent="0.2">
      <c r="A237" s="1" t="s">
        <v>2652</v>
      </c>
      <c r="D237" s="1" t="s">
        <v>5</v>
      </c>
      <c r="E237" s="1" t="s">
        <v>8</v>
      </c>
      <c r="F237" s="1" t="s">
        <v>11</v>
      </c>
      <c r="G237" s="1" t="s">
        <v>8</v>
      </c>
      <c r="H237" s="1" t="s">
        <v>9</v>
      </c>
      <c r="I237" s="1">
        <f t="shared" si="7"/>
        <v>1</v>
      </c>
      <c r="J237" s="1">
        <f t="shared" si="6"/>
        <v>0</v>
      </c>
      <c r="K237" s="1">
        <f>COUNTIF(B237,"MINDDS")</f>
        <v>0</v>
      </c>
    </row>
    <row r="238" spans="1:13" s="1" customFormat="1" x14ac:dyDescent="0.2">
      <c r="A238" s="1" t="s">
        <v>2653</v>
      </c>
      <c r="D238" s="1" t="s">
        <v>5</v>
      </c>
      <c r="E238" s="1" t="s">
        <v>8</v>
      </c>
      <c r="F238" s="1" t="s">
        <v>11</v>
      </c>
      <c r="G238" s="1" t="s">
        <v>8</v>
      </c>
      <c r="H238" s="1" t="s">
        <v>9</v>
      </c>
      <c r="I238" s="1">
        <f t="shared" si="7"/>
        <v>1</v>
      </c>
      <c r="J238" s="1">
        <f t="shared" si="6"/>
        <v>0</v>
      </c>
      <c r="K238" s="1">
        <f>COUNTIF(B238,"MINDDS")</f>
        <v>0</v>
      </c>
    </row>
    <row r="239" spans="1:13" s="1" customFormat="1" x14ac:dyDescent="0.2">
      <c r="A239" s="1" t="s">
        <v>2655</v>
      </c>
      <c r="D239" s="1" t="s">
        <v>10</v>
      </c>
      <c r="E239" s="1" t="s">
        <v>8</v>
      </c>
      <c r="F239" s="1" t="s">
        <v>11</v>
      </c>
      <c r="G239" s="1" t="s">
        <v>8</v>
      </c>
      <c r="H239" s="1" t="s">
        <v>9</v>
      </c>
      <c r="I239" s="1">
        <f t="shared" si="7"/>
        <v>1</v>
      </c>
      <c r="J239" s="1">
        <f t="shared" si="6"/>
        <v>0</v>
      </c>
      <c r="K239" s="1">
        <f>COUNTIF(B239,"MINDDS")</f>
        <v>0</v>
      </c>
    </row>
    <row r="240" spans="1:13" s="1" customFormat="1" x14ac:dyDescent="0.2">
      <c r="A240" s="1" t="s">
        <v>2660</v>
      </c>
      <c r="D240" s="1" t="s">
        <v>10</v>
      </c>
      <c r="E240" s="1" t="s">
        <v>8</v>
      </c>
      <c r="F240" s="1" t="s">
        <v>26</v>
      </c>
      <c r="G240" s="1" t="s">
        <v>8</v>
      </c>
      <c r="H240" s="1" t="s">
        <v>9</v>
      </c>
      <c r="I240" s="1">
        <f t="shared" si="7"/>
        <v>1</v>
      </c>
      <c r="J240" s="1">
        <f t="shared" si="6"/>
        <v>0</v>
      </c>
      <c r="K240" s="1">
        <f>COUNTIF(B240,"MINDDS")</f>
        <v>0</v>
      </c>
    </row>
    <row r="241" spans="1:13" s="1" customFormat="1" x14ac:dyDescent="0.2">
      <c r="A241" s="1" t="s">
        <v>2661</v>
      </c>
      <c r="D241" s="1" t="s">
        <v>10</v>
      </c>
      <c r="E241" s="1" t="s">
        <v>8</v>
      </c>
      <c r="F241" s="1" t="s">
        <v>11</v>
      </c>
      <c r="G241" s="1" t="s">
        <v>8</v>
      </c>
      <c r="H241" s="1" t="s">
        <v>9</v>
      </c>
      <c r="I241" s="1">
        <f t="shared" si="7"/>
        <v>1</v>
      </c>
      <c r="J241" s="1">
        <f t="shared" si="6"/>
        <v>0</v>
      </c>
      <c r="K241" s="1">
        <f>COUNTIF(B241,"MINDDS")</f>
        <v>0</v>
      </c>
    </row>
    <row r="242" spans="1:13" s="1" customFormat="1" x14ac:dyDescent="0.2">
      <c r="A242" s="1" t="s">
        <v>2662</v>
      </c>
      <c r="D242" s="1" t="s">
        <v>5</v>
      </c>
      <c r="E242" s="1" t="s">
        <v>8</v>
      </c>
      <c r="F242" s="1" t="s">
        <v>11</v>
      </c>
      <c r="G242" s="1" t="s">
        <v>8</v>
      </c>
      <c r="H242" s="1" t="s">
        <v>9</v>
      </c>
      <c r="I242" s="1">
        <f t="shared" si="7"/>
        <v>1</v>
      </c>
      <c r="J242" s="1">
        <f t="shared" si="6"/>
        <v>0</v>
      </c>
      <c r="K242" s="1">
        <f>COUNTIF(B242,"MINDDS")</f>
        <v>0</v>
      </c>
      <c r="M242" s="2"/>
    </row>
    <row r="243" spans="1:13" s="1" customFormat="1" x14ac:dyDescent="0.2">
      <c r="A243" s="1" t="s">
        <v>2663</v>
      </c>
      <c r="D243" s="1" t="s">
        <v>10</v>
      </c>
      <c r="E243" s="1" t="s">
        <v>8</v>
      </c>
      <c r="F243" s="1" t="s">
        <v>11</v>
      </c>
      <c r="G243" s="1" t="s">
        <v>8</v>
      </c>
      <c r="H243" s="1" t="s">
        <v>9</v>
      </c>
      <c r="I243" s="1">
        <f t="shared" si="7"/>
        <v>1</v>
      </c>
      <c r="J243" s="1">
        <f t="shared" si="6"/>
        <v>0</v>
      </c>
      <c r="K243" s="1">
        <f>COUNTIF(B243,"MINDDS")</f>
        <v>0</v>
      </c>
    </row>
    <row r="244" spans="1:13" s="1" customFormat="1" x14ac:dyDescent="0.2">
      <c r="A244" s="1" t="s">
        <v>2668</v>
      </c>
      <c r="D244" s="1" t="s">
        <v>5</v>
      </c>
      <c r="E244" s="1" t="s">
        <v>620</v>
      </c>
      <c r="F244" s="1" t="s">
        <v>1226</v>
      </c>
      <c r="G244" s="1" t="s">
        <v>8</v>
      </c>
      <c r="H244" s="1" t="s">
        <v>9</v>
      </c>
      <c r="I244" s="1">
        <f t="shared" si="7"/>
        <v>1</v>
      </c>
      <c r="J244" s="1">
        <f t="shared" si="6"/>
        <v>0</v>
      </c>
      <c r="K244" s="1">
        <f>COUNTIF(B244,"MINDDS")</f>
        <v>0</v>
      </c>
    </row>
    <row r="245" spans="1:13" s="1" customFormat="1" x14ac:dyDescent="0.2">
      <c r="A245" s="1" t="s">
        <v>2669</v>
      </c>
      <c r="D245" s="1" t="s">
        <v>5</v>
      </c>
      <c r="E245" s="1" t="s">
        <v>8</v>
      </c>
      <c r="F245" s="1" t="s">
        <v>11</v>
      </c>
      <c r="G245" s="1" t="s">
        <v>8</v>
      </c>
      <c r="H245" s="1" t="s">
        <v>9</v>
      </c>
      <c r="I245" s="1">
        <f t="shared" si="7"/>
        <v>1</v>
      </c>
      <c r="J245" s="1">
        <f t="shared" si="6"/>
        <v>0</v>
      </c>
      <c r="K245" s="1">
        <f>COUNTIF(B245,"MINDDS")</f>
        <v>0</v>
      </c>
    </row>
    <row r="246" spans="1:13" s="1" customFormat="1" x14ac:dyDescent="0.2">
      <c r="A246" s="1" t="s">
        <v>2670</v>
      </c>
      <c r="D246" s="1" t="s">
        <v>5</v>
      </c>
      <c r="E246" s="1" t="s">
        <v>8</v>
      </c>
      <c r="F246" s="1" t="s">
        <v>11</v>
      </c>
      <c r="G246" s="1" t="s">
        <v>8</v>
      </c>
      <c r="H246" s="1" t="s">
        <v>9</v>
      </c>
      <c r="I246" s="1">
        <f t="shared" si="7"/>
        <v>1</v>
      </c>
      <c r="J246" s="1">
        <f t="shared" si="6"/>
        <v>0</v>
      </c>
      <c r="K246" s="1">
        <f>COUNTIF(B246,"MINDDS")</f>
        <v>0</v>
      </c>
    </row>
    <row r="247" spans="1:13" s="1" customFormat="1" x14ac:dyDescent="0.2">
      <c r="A247" s="1" t="s">
        <v>2680</v>
      </c>
      <c r="D247" s="1" t="s">
        <v>10</v>
      </c>
      <c r="E247" s="1" t="s">
        <v>8</v>
      </c>
      <c r="F247" s="1" t="s">
        <v>2400</v>
      </c>
      <c r="G247" s="1" t="s">
        <v>8</v>
      </c>
      <c r="H247" s="1" t="s">
        <v>9</v>
      </c>
      <c r="I247" s="1">
        <f t="shared" si="7"/>
        <v>1</v>
      </c>
      <c r="J247" s="1">
        <f t="shared" ref="J247:J253" si="8">COUNTIF(H247,"Patient declined study participation")+COUNTIF(H247,"Patient declined study discussion")</f>
        <v>0</v>
      </c>
      <c r="K247" s="1">
        <f>COUNTIF(B247,"MINDDS")</f>
        <v>0</v>
      </c>
    </row>
    <row r="248" spans="1:13" s="1" customFormat="1" x14ac:dyDescent="0.2">
      <c r="A248" s="1" t="s">
        <v>2681</v>
      </c>
      <c r="D248" s="1" t="s">
        <v>10</v>
      </c>
      <c r="E248" s="1" t="s">
        <v>8</v>
      </c>
      <c r="F248" s="1" t="s">
        <v>2400</v>
      </c>
      <c r="G248" s="1" t="s">
        <v>2558</v>
      </c>
      <c r="H248" s="1" t="s">
        <v>9</v>
      </c>
      <c r="I248" s="1">
        <f t="shared" si="7"/>
        <v>1</v>
      </c>
      <c r="J248" s="1">
        <f t="shared" si="8"/>
        <v>0</v>
      </c>
      <c r="K248" s="1">
        <f>COUNTIF(B248,"MINDDS")</f>
        <v>0</v>
      </c>
    </row>
    <row r="249" spans="1:13" s="1" customFormat="1" x14ac:dyDescent="0.2">
      <c r="A249" s="1" t="s">
        <v>2682</v>
      </c>
      <c r="D249" s="1" t="s">
        <v>10</v>
      </c>
      <c r="E249" s="1" t="s">
        <v>8</v>
      </c>
      <c r="F249" s="1" t="s">
        <v>11</v>
      </c>
      <c r="G249" s="1" t="s">
        <v>8</v>
      </c>
      <c r="H249" s="1" t="s">
        <v>9</v>
      </c>
      <c r="I249" s="1">
        <f t="shared" si="7"/>
        <v>1</v>
      </c>
      <c r="J249" s="1">
        <f t="shared" si="8"/>
        <v>0</v>
      </c>
      <c r="K249" s="1">
        <f>COUNTIF(B249,"MINDDS")</f>
        <v>0</v>
      </c>
    </row>
    <row r="250" spans="1:13" s="1" customFormat="1" x14ac:dyDescent="0.2">
      <c r="A250" s="1" t="s">
        <v>2683</v>
      </c>
      <c r="D250" s="1" t="s">
        <v>5</v>
      </c>
      <c r="E250" s="1" t="s">
        <v>620</v>
      </c>
      <c r="F250" s="1" t="s">
        <v>44</v>
      </c>
      <c r="G250" s="1" t="s">
        <v>8</v>
      </c>
      <c r="H250" s="1" t="s">
        <v>9</v>
      </c>
      <c r="I250" s="1">
        <f t="shared" si="7"/>
        <v>1</v>
      </c>
      <c r="J250" s="1">
        <f t="shared" si="8"/>
        <v>0</v>
      </c>
      <c r="K250" s="1">
        <f>COUNTIF(B250,"MINDDS")</f>
        <v>0</v>
      </c>
    </row>
    <row r="251" spans="1:13" s="1" customFormat="1" x14ac:dyDescent="0.2">
      <c r="A251" s="1" t="s">
        <v>2684</v>
      </c>
      <c r="D251" s="1" t="s">
        <v>10</v>
      </c>
      <c r="E251" s="1" t="s">
        <v>8</v>
      </c>
      <c r="F251" s="1" t="s">
        <v>11</v>
      </c>
      <c r="G251" s="1" t="s">
        <v>8</v>
      </c>
      <c r="H251" s="1" t="s">
        <v>9</v>
      </c>
      <c r="I251" s="1">
        <f t="shared" si="7"/>
        <v>1</v>
      </c>
      <c r="J251" s="1">
        <f t="shared" si="8"/>
        <v>0</v>
      </c>
      <c r="K251" s="1">
        <f>COUNTIF(B251,"MINDDS")</f>
        <v>0</v>
      </c>
    </row>
    <row r="252" spans="1:13" s="1" customFormat="1" x14ac:dyDescent="0.2">
      <c r="A252" s="1" t="s">
        <v>2685</v>
      </c>
      <c r="D252" s="1" t="s">
        <v>10</v>
      </c>
      <c r="E252" s="1" t="s">
        <v>8</v>
      </c>
      <c r="F252" s="1" t="s">
        <v>2400</v>
      </c>
      <c r="G252" s="1" t="s">
        <v>8</v>
      </c>
      <c r="H252" s="1" t="s">
        <v>112</v>
      </c>
      <c r="I252" s="1">
        <v>1</v>
      </c>
      <c r="J252" s="1">
        <f t="shared" si="8"/>
        <v>0</v>
      </c>
      <c r="K252" s="1">
        <f>COUNTIF(B252,"MINDDS")</f>
        <v>0</v>
      </c>
    </row>
    <row r="253" spans="1:13" s="1" customFormat="1" x14ac:dyDescent="0.2">
      <c r="A253" s="1" t="s">
        <v>2686</v>
      </c>
      <c r="D253" s="1" t="s">
        <v>5</v>
      </c>
      <c r="E253" s="1" t="s">
        <v>8</v>
      </c>
      <c r="F253" s="1" t="s">
        <v>11</v>
      </c>
      <c r="G253" s="1" t="s">
        <v>8</v>
      </c>
      <c r="H253" s="1" t="s">
        <v>112</v>
      </c>
      <c r="I253" s="1">
        <v>1</v>
      </c>
      <c r="J253" s="1">
        <f t="shared" si="8"/>
        <v>0</v>
      </c>
      <c r="K253" s="1">
        <f>COUNTIF(B253,"MINDDS")</f>
        <v>0</v>
      </c>
      <c r="M253" s="2"/>
    </row>
    <row r="254" spans="1:13" s="1" customFormat="1" x14ac:dyDescent="0.2">
      <c r="A254" s="1" t="s">
        <v>2689</v>
      </c>
      <c r="D254" s="1" t="s">
        <v>5</v>
      </c>
      <c r="E254" s="1" t="s">
        <v>8</v>
      </c>
      <c r="F254" s="1" t="s">
        <v>11</v>
      </c>
      <c r="G254" s="1" t="s">
        <v>8</v>
      </c>
      <c r="H254" s="1" t="s">
        <v>112</v>
      </c>
      <c r="I254" s="1">
        <v>1</v>
      </c>
      <c r="J254" s="1">
        <f>COUNTIF(H254,"Patient declined study participation.")+COUNTIF(H254,"Patient declined study discussion")</f>
        <v>0</v>
      </c>
      <c r="K254" s="1">
        <f>COUNTIF(B254,"MINDDS")</f>
        <v>0</v>
      </c>
    </row>
    <row r="255" spans="1:13" s="1" customFormat="1" x14ac:dyDescent="0.2">
      <c r="A255" s="1" t="s">
        <v>2691</v>
      </c>
      <c r="D255" s="1" t="s">
        <v>10</v>
      </c>
      <c r="E255" s="1" t="s">
        <v>8</v>
      </c>
      <c r="F255" s="1" t="s">
        <v>11</v>
      </c>
      <c r="G255" s="1" t="s">
        <v>8</v>
      </c>
      <c r="H255" s="1" t="s">
        <v>112</v>
      </c>
      <c r="I255" s="1">
        <v>1</v>
      </c>
      <c r="J255" s="1">
        <f t="shared" ref="J255:J286" si="9">COUNTIF(H255,"Patient declined study participation")+COUNTIF(H255,"Patient declined study discussion")</f>
        <v>0</v>
      </c>
      <c r="K255" s="1">
        <f>COUNTIF(B255,"MINDDS")</f>
        <v>0</v>
      </c>
      <c r="M255" s="2"/>
    </row>
    <row r="256" spans="1:13" s="1" customFormat="1" x14ac:dyDescent="0.2">
      <c r="A256" s="1" t="s">
        <v>2692</v>
      </c>
      <c r="D256" s="1" t="s">
        <v>10</v>
      </c>
      <c r="E256" s="1" t="s">
        <v>8</v>
      </c>
      <c r="F256" s="1" t="s">
        <v>2400</v>
      </c>
      <c r="G256" s="1" t="s">
        <v>8</v>
      </c>
      <c r="H256" s="1" t="s">
        <v>9</v>
      </c>
      <c r="I256" s="1">
        <f>COUNTIF(H256,"Ineligible.")+COUNTIF(H256,"Patient approached by conflicting study.")</f>
        <v>1</v>
      </c>
      <c r="J256" s="1">
        <f t="shared" si="9"/>
        <v>0</v>
      </c>
      <c r="K256" s="1">
        <f>COUNTIF(B256,"MINDDS")</f>
        <v>0</v>
      </c>
    </row>
    <row r="257" spans="1:13" s="1" customFormat="1" x14ac:dyDescent="0.2">
      <c r="A257" s="1" t="s">
        <v>2693</v>
      </c>
      <c r="D257" s="1" t="s">
        <v>10</v>
      </c>
      <c r="E257" s="1" t="s">
        <v>3</v>
      </c>
      <c r="F257" s="1" t="s">
        <v>44</v>
      </c>
      <c r="G257" s="1" t="s">
        <v>8</v>
      </c>
      <c r="H257" s="1" t="s">
        <v>112</v>
      </c>
      <c r="I257" s="1">
        <v>1</v>
      </c>
      <c r="J257" s="1">
        <f t="shared" si="9"/>
        <v>0</v>
      </c>
      <c r="K257" s="1">
        <f>COUNTIF(B257,"MINDDS")</f>
        <v>0</v>
      </c>
    </row>
    <row r="258" spans="1:13" s="1" customFormat="1" x14ac:dyDescent="0.2">
      <c r="A258" s="1" t="s">
        <v>2694</v>
      </c>
      <c r="D258" s="1" t="s">
        <v>10</v>
      </c>
      <c r="E258" s="1" t="s">
        <v>8</v>
      </c>
      <c r="F258" s="1" t="s">
        <v>1262</v>
      </c>
      <c r="G258" s="1" t="s">
        <v>8</v>
      </c>
      <c r="H258" s="1" t="s">
        <v>9</v>
      </c>
      <c r="I258" s="1">
        <f>COUNTIF(H258,"Ineligible.")+COUNTIF(H258,"Patient approached by conflicting study.")</f>
        <v>1</v>
      </c>
      <c r="J258" s="1">
        <f t="shared" si="9"/>
        <v>0</v>
      </c>
      <c r="K258" s="1">
        <f>COUNTIF(B258,"MINDDS")</f>
        <v>0</v>
      </c>
    </row>
    <row r="259" spans="1:13" s="1" customFormat="1" x14ac:dyDescent="0.2">
      <c r="A259" s="1" t="s">
        <v>2697</v>
      </c>
      <c r="D259" s="1" t="s">
        <v>10</v>
      </c>
      <c r="E259" s="1" t="s">
        <v>3</v>
      </c>
      <c r="F259" s="1" t="s">
        <v>11</v>
      </c>
      <c r="G259" s="1" t="s">
        <v>8</v>
      </c>
      <c r="H259" s="1" t="s">
        <v>112</v>
      </c>
      <c r="I259" s="1">
        <v>1</v>
      </c>
      <c r="J259" s="1">
        <f t="shared" si="9"/>
        <v>0</v>
      </c>
      <c r="K259" s="1">
        <f>COUNTIF(B259,"MINDDS")</f>
        <v>0</v>
      </c>
      <c r="M259" s="2"/>
    </row>
    <row r="260" spans="1:13" s="1" customFormat="1" x14ac:dyDescent="0.2">
      <c r="A260" s="1" t="s">
        <v>2698</v>
      </c>
      <c r="D260" s="1" t="s">
        <v>10</v>
      </c>
      <c r="E260" s="1" t="s">
        <v>8</v>
      </c>
      <c r="F260" s="1" t="s">
        <v>11</v>
      </c>
      <c r="G260" s="1" t="s">
        <v>8</v>
      </c>
      <c r="H260" s="1" t="s">
        <v>9</v>
      </c>
      <c r="I260" s="1">
        <f>COUNTIF(H260,"Ineligible.")+COUNTIF(H260,"Patient approached by conflicting study.")</f>
        <v>1</v>
      </c>
      <c r="J260" s="1">
        <f t="shared" si="9"/>
        <v>0</v>
      </c>
      <c r="K260" s="1">
        <f>COUNTIF(B260,"MINDDS")</f>
        <v>0</v>
      </c>
    </row>
    <row r="261" spans="1:13" s="1" customFormat="1" x14ac:dyDescent="0.2">
      <c r="A261" s="1" t="s">
        <v>2699</v>
      </c>
      <c r="D261" s="1" t="s">
        <v>10</v>
      </c>
      <c r="E261" s="1" t="s">
        <v>8</v>
      </c>
      <c r="F261" s="1" t="s">
        <v>11</v>
      </c>
      <c r="G261" s="1" t="s">
        <v>8</v>
      </c>
      <c r="H261" s="1" t="s">
        <v>9</v>
      </c>
      <c r="I261" s="1">
        <f>COUNTIF(H261,"Ineligible.")+COUNTIF(H261,"Patient approached by conflicting study.")</f>
        <v>1</v>
      </c>
      <c r="J261" s="1">
        <f t="shared" si="9"/>
        <v>0</v>
      </c>
      <c r="K261" s="1">
        <f>COUNTIF(B261,"MINDDS")</f>
        <v>0</v>
      </c>
    </row>
    <row r="262" spans="1:13" s="1" customFormat="1" x14ac:dyDescent="0.2">
      <c r="A262" s="1" t="s">
        <v>2700</v>
      </c>
      <c r="D262" s="1" t="s">
        <v>10</v>
      </c>
      <c r="E262" s="1" t="s">
        <v>620</v>
      </c>
      <c r="F262" s="1" t="s">
        <v>11</v>
      </c>
      <c r="G262" s="1" t="s">
        <v>8</v>
      </c>
      <c r="H262" s="1" t="s">
        <v>112</v>
      </c>
      <c r="I262" s="1">
        <v>1</v>
      </c>
      <c r="J262" s="1">
        <f t="shared" si="9"/>
        <v>0</v>
      </c>
      <c r="K262" s="1">
        <f>COUNTIF(B262,"MINDDS")</f>
        <v>0</v>
      </c>
    </row>
    <row r="263" spans="1:13" s="1" customFormat="1" x14ac:dyDescent="0.2">
      <c r="A263" s="1" t="s">
        <v>2701</v>
      </c>
      <c r="D263" s="1" t="s">
        <v>5</v>
      </c>
      <c r="E263" s="1" t="s">
        <v>8</v>
      </c>
      <c r="F263" s="1" t="s">
        <v>11</v>
      </c>
      <c r="G263" s="1" t="s">
        <v>8</v>
      </c>
      <c r="H263" s="1" t="s">
        <v>112</v>
      </c>
      <c r="I263" s="1">
        <v>1</v>
      </c>
      <c r="J263" s="1">
        <f t="shared" si="9"/>
        <v>0</v>
      </c>
      <c r="K263" s="1">
        <f>COUNTIF(B263,"MINDDS")</f>
        <v>0</v>
      </c>
    </row>
    <row r="264" spans="1:13" s="1" customFormat="1" x14ac:dyDescent="0.2">
      <c r="A264" s="1" t="s">
        <v>2702</v>
      </c>
      <c r="D264" s="1" t="s">
        <v>5</v>
      </c>
      <c r="E264" s="1" t="s">
        <v>8</v>
      </c>
      <c r="F264" s="1" t="s">
        <v>11</v>
      </c>
      <c r="G264" s="1" t="s">
        <v>8</v>
      </c>
      <c r="H264" s="1" t="s">
        <v>9</v>
      </c>
      <c r="I264" s="1">
        <f>COUNTIF(H264,"Ineligible.")+COUNTIF(H264,"Patient approached by conflicting study.")</f>
        <v>1</v>
      </c>
      <c r="J264" s="1">
        <f t="shared" si="9"/>
        <v>0</v>
      </c>
      <c r="K264" s="1">
        <f>COUNTIF(B264,"MINDDS")</f>
        <v>0</v>
      </c>
    </row>
    <row r="265" spans="1:13" s="1" customFormat="1" x14ac:dyDescent="0.2">
      <c r="A265" s="1" t="s">
        <v>2703</v>
      </c>
      <c r="D265" s="1" t="s">
        <v>10</v>
      </c>
      <c r="E265" s="1" t="s">
        <v>8</v>
      </c>
      <c r="F265" s="1" t="s">
        <v>1262</v>
      </c>
      <c r="G265" s="1" t="s">
        <v>8</v>
      </c>
      <c r="H265" s="1" t="s">
        <v>9</v>
      </c>
      <c r="I265" s="1">
        <f>COUNTIF(H265,"Ineligible.")+COUNTIF(H265,"Patient approached by conflicting study.")</f>
        <v>1</v>
      </c>
      <c r="J265" s="1">
        <f t="shared" si="9"/>
        <v>0</v>
      </c>
      <c r="K265" s="1">
        <f>COUNTIF(B265,"MINDDS")</f>
        <v>0</v>
      </c>
      <c r="M265" s="2"/>
    </row>
    <row r="266" spans="1:13" s="1" customFormat="1" x14ac:dyDescent="0.2">
      <c r="A266" s="1" t="s">
        <v>2706</v>
      </c>
      <c r="D266" s="1" t="s">
        <v>10</v>
      </c>
      <c r="E266" s="1" t="s">
        <v>8</v>
      </c>
      <c r="F266" s="1" t="s">
        <v>11</v>
      </c>
      <c r="G266" s="1" t="s">
        <v>8</v>
      </c>
      <c r="H266" s="1" t="s">
        <v>9</v>
      </c>
      <c r="I266" s="1">
        <f>COUNTIF(H266,"Ineligible.")+COUNTIF(H266,"Patient approached by conflicting study.")</f>
        <v>1</v>
      </c>
      <c r="J266" s="1">
        <f t="shared" si="9"/>
        <v>0</v>
      </c>
      <c r="K266" s="1">
        <f>COUNTIF(B266,"MINDDS")</f>
        <v>0</v>
      </c>
      <c r="M266" s="2"/>
    </row>
    <row r="267" spans="1:13" s="1" customFormat="1" x14ac:dyDescent="0.2">
      <c r="A267" s="1" t="s">
        <v>2715</v>
      </c>
      <c r="D267" s="1" t="s">
        <v>10</v>
      </c>
      <c r="E267" s="1" t="s">
        <v>3</v>
      </c>
      <c r="F267" s="1" t="s">
        <v>1226</v>
      </c>
      <c r="G267" s="1" t="s">
        <v>8</v>
      </c>
      <c r="H267" s="1" t="s">
        <v>112</v>
      </c>
      <c r="I267" s="1">
        <v>1</v>
      </c>
      <c r="J267" s="1">
        <f t="shared" si="9"/>
        <v>0</v>
      </c>
      <c r="K267" s="1">
        <f>COUNTIF(B267,"MINDDS")</f>
        <v>0</v>
      </c>
    </row>
    <row r="268" spans="1:13" s="1" customFormat="1" x14ac:dyDescent="0.2">
      <c r="A268" s="1" t="s">
        <v>2717</v>
      </c>
      <c r="D268" s="1" t="s">
        <v>10</v>
      </c>
      <c r="E268" s="1" t="s">
        <v>8</v>
      </c>
      <c r="F268" s="1" t="s">
        <v>11</v>
      </c>
      <c r="G268" s="1" t="s">
        <v>8</v>
      </c>
      <c r="H268" s="1" t="s">
        <v>9</v>
      </c>
      <c r="I268" s="1">
        <v>1</v>
      </c>
      <c r="J268" s="1">
        <f t="shared" si="9"/>
        <v>0</v>
      </c>
      <c r="K268" s="1">
        <f>COUNTIF(B268,"MINDDS")</f>
        <v>0</v>
      </c>
    </row>
    <row r="269" spans="1:13" s="1" customFormat="1" x14ac:dyDescent="0.2">
      <c r="A269" s="1" t="s">
        <v>2720</v>
      </c>
      <c r="D269" s="1" t="s">
        <v>5</v>
      </c>
      <c r="E269" s="1" t="s">
        <v>8</v>
      </c>
      <c r="F269" s="1" t="s">
        <v>11</v>
      </c>
      <c r="G269" s="1" t="s">
        <v>8</v>
      </c>
      <c r="H269" s="1" t="s">
        <v>9</v>
      </c>
      <c r="I269" s="1">
        <f>COUNTIF(H269,"Ineligible.")+COUNTIF(H269,"Patient approached by conflicting study.")</f>
        <v>1</v>
      </c>
      <c r="J269" s="1">
        <f t="shared" si="9"/>
        <v>0</v>
      </c>
      <c r="K269" s="1">
        <f>COUNTIF(B269,"MINDDS")</f>
        <v>0</v>
      </c>
      <c r="M269" s="2"/>
    </row>
    <row r="270" spans="1:13" s="1" customFormat="1" x14ac:dyDescent="0.2">
      <c r="A270" s="1" t="s">
        <v>2721</v>
      </c>
      <c r="D270" s="1" t="s">
        <v>5</v>
      </c>
      <c r="E270" s="1" t="s">
        <v>8</v>
      </c>
      <c r="F270" s="1" t="s">
        <v>26</v>
      </c>
      <c r="G270" s="1" t="s">
        <v>8</v>
      </c>
      <c r="H270" s="1" t="s">
        <v>9</v>
      </c>
      <c r="I270" s="1">
        <f>COUNTIF(H270,"Ineligible.")+COUNTIF(H270,"Patient approached by conflicting study.")</f>
        <v>1</v>
      </c>
      <c r="J270" s="1">
        <f t="shared" si="9"/>
        <v>0</v>
      </c>
      <c r="K270" s="1">
        <f>COUNTIF(B270,"MINDDS")</f>
        <v>0</v>
      </c>
    </row>
    <row r="271" spans="1:13" s="1" customFormat="1" x14ac:dyDescent="0.2">
      <c r="A271" s="1" t="s">
        <v>2722</v>
      </c>
      <c r="D271" s="1" t="s">
        <v>10</v>
      </c>
      <c r="E271" s="1" t="s">
        <v>8</v>
      </c>
      <c r="F271" s="1" t="s">
        <v>11</v>
      </c>
      <c r="G271" s="1" t="s">
        <v>8</v>
      </c>
      <c r="H271" s="1" t="s">
        <v>9</v>
      </c>
      <c r="I271" s="1">
        <f>COUNTIF(H271,"Ineligible.")+COUNTIF(H271,"Patient approached by conflicting study.")</f>
        <v>1</v>
      </c>
      <c r="J271" s="1">
        <f t="shared" si="9"/>
        <v>0</v>
      </c>
      <c r="K271" s="1">
        <f>COUNTIF(B271,"MINDDS")</f>
        <v>0</v>
      </c>
    </row>
    <row r="272" spans="1:13" s="1" customFormat="1" x14ac:dyDescent="0.2">
      <c r="A272" s="1" t="s">
        <v>2723</v>
      </c>
      <c r="D272" s="1" t="s">
        <v>10</v>
      </c>
      <c r="E272" s="1" t="s">
        <v>8</v>
      </c>
      <c r="F272" s="1" t="s">
        <v>11</v>
      </c>
      <c r="G272" s="1" t="s">
        <v>8</v>
      </c>
      <c r="H272" s="1" t="s">
        <v>9</v>
      </c>
      <c r="I272" s="1">
        <f>COUNTIF(H272,"Ineligible.")+COUNTIF(H272,"Patient approached by conflicting study.")</f>
        <v>1</v>
      </c>
      <c r="J272" s="1">
        <f t="shared" si="9"/>
        <v>0</v>
      </c>
      <c r="K272" s="1">
        <f>COUNTIF(B272,"MINDDS")</f>
        <v>0</v>
      </c>
      <c r="M272" s="2"/>
    </row>
    <row r="273" spans="1:13" s="1" customFormat="1" x14ac:dyDescent="0.2">
      <c r="A273" s="1" t="s">
        <v>2732</v>
      </c>
      <c r="D273" s="1" t="s">
        <v>10</v>
      </c>
      <c r="E273" s="1" t="s">
        <v>8</v>
      </c>
      <c r="F273" s="1" t="s">
        <v>1262</v>
      </c>
      <c r="G273" s="1" t="s">
        <v>8</v>
      </c>
      <c r="H273" s="1" t="s">
        <v>112</v>
      </c>
      <c r="I273" s="1">
        <v>1</v>
      </c>
      <c r="J273" s="1">
        <f t="shared" si="9"/>
        <v>0</v>
      </c>
      <c r="K273" s="1">
        <f>COUNTIF(B273,"MINDDS")</f>
        <v>0</v>
      </c>
      <c r="L273" s="2"/>
    </row>
    <row r="274" spans="1:13" s="1" customFormat="1" x14ac:dyDescent="0.2">
      <c r="A274" s="1" t="s">
        <v>2733</v>
      </c>
      <c r="D274" s="1" t="s">
        <v>5</v>
      </c>
      <c r="E274" s="1" t="s">
        <v>8</v>
      </c>
      <c r="F274" s="1" t="s">
        <v>11</v>
      </c>
      <c r="G274" s="1" t="s">
        <v>8</v>
      </c>
      <c r="H274" s="1" t="s">
        <v>112</v>
      </c>
      <c r="I274" s="1">
        <v>1</v>
      </c>
      <c r="J274" s="1">
        <f t="shared" si="9"/>
        <v>0</v>
      </c>
      <c r="K274" s="1">
        <f>COUNTIF(B274,"MINDDS")</f>
        <v>0</v>
      </c>
      <c r="L274" s="2"/>
    </row>
    <row r="275" spans="1:13" s="1" customFormat="1" x14ac:dyDescent="0.2">
      <c r="A275" s="1" t="s">
        <v>2734</v>
      </c>
      <c r="D275" s="1" t="s">
        <v>10</v>
      </c>
      <c r="E275" s="1" t="s">
        <v>8</v>
      </c>
      <c r="F275" s="1" t="s">
        <v>26</v>
      </c>
      <c r="G275" s="1" t="s">
        <v>8</v>
      </c>
      <c r="H275" s="1" t="s">
        <v>112</v>
      </c>
      <c r="I275" s="1">
        <v>1</v>
      </c>
      <c r="J275" s="1">
        <f t="shared" si="9"/>
        <v>0</v>
      </c>
      <c r="K275" s="1">
        <f>COUNTIF(B275,"MINDDS")</f>
        <v>0</v>
      </c>
      <c r="L275" s="2"/>
    </row>
    <row r="276" spans="1:13" s="1" customFormat="1" x14ac:dyDescent="0.2">
      <c r="A276" s="1" t="s">
        <v>2735</v>
      </c>
      <c r="D276" s="1" t="s">
        <v>10</v>
      </c>
      <c r="E276" s="1" t="s">
        <v>8</v>
      </c>
      <c r="F276" s="1" t="s">
        <v>11</v>
      </c>
      <c r="G276" s="1" t="s">
        <v>8</v>
      </c>
      <c r="H276" s="1" t="s">
        <v>112</v>
      </c>
      <c r="I276" s="1">
        <v>1</v>
      </c>
      <c r="J276" s="1">
        <f t="shared" si="9"/>
        <v>0</v>
      </c>
      <c r="K276" s="1">
        <f>COUNTIF(B276,"MINDDS")</f>
        <v>0</v>
      </c>
      <c r="L276" s="2"/>
    </row>
    <row r="277" spans="1:13" s="1" customFormat="1" x14ac:dyDescent="0.2">
      <c r="A277" s="1" t="s">
        <v>2736</v>
      </c>
      <c r="D277" s="1" t="s">
        <v>10</v>
      </c>
      <c r="E277" s="1" t="s">
        <v>8</v>
      </c>
      <c r="F277" s="1" t="s">
        <v>11</v>
      </c>
      <c r="G277" s="1" t="s">
        <v>8</v>
      </c>
      <c r="H277" s="1" t="s">
        <v>112</v>
      </c>
      <c r="I277" s="1">
        <v>1</v>
      </c>
      <c r="J277" s="1">
        <f t="shared" si="9"/>
        <v>0</v>
      </c>
      <c r="K277" s="1">
        <f>COUNTIF(B277,"MINDDS")</f>
        <v>0</v>
      </c>
      <c r="L277" s="2"/>
    </row>
    <row r="278" spans="1:13" s="1" customFormat="1" x14ac:dyDescent="0.2">
      <c r="A278" s="1" t="s">
        <v>2749</v>
      </c>
      <c r="D278" s="1" t="s">
        <v>10</v>
      </c>
      <c r="E278" s="1" t="s">
        <v>8</v>
      </c>
      <c r="F278" s="1" t="s">
        <v>11</v>
      </c>
      <c r="G278" s="1" t="s">
        <v>8</v>
      </c>
      <c r="H278" s="1" t="s">
        <v>112</v>
      </c>
      <c r="I278" s="1">
        <v>1</v>
      </c>
      <c r="J278" s="1">
        <f t="shared" si="9"/>
        <v>0</v>
      </c>
      <c r="K278" s="1">
        <f>COUNTIF(B278,"MINDDS")</f>
        <v>0</v>
      </c>
      <c r="L278" s="2"/>
    </row>
    <row r="279" spans="1:13" s="1" customFormat="1" x14ac:dyDescent="0.2">
      <c r="A279" s="1" t="s">
        <v>2751</v>
      </c>
      <c r="D279" s="1" t="s">
        <v>10</v>
      </c>
      <c r="E279" s="1" t="s">
        <v>8</v>
      </c>
      <c r="F279" s="1" t="s">
        <v>11</v>
      </c>
      <c r="G279" s="1" t="s">
        <v>8</v>
      </c>
      <c r="H279" s="1" t="s">
        <v>9</v>
      </c>
      <c r="I279" s="1">
        <f t="shared" ref="I279:I310" si="10">COUNTIF(H279,"Ineligible.")+COUNTIF(H279,"Patient approached by conflicting study.")</f>
        <v>1</v>
      </c>
      <c r="J279" s="1">
        <f t="shared" si="9"/>
        <v>0</v>
      </c>
      <c r="K279" s="1">
        <f>COUNTIF(B279,"MINDDS")</f>
        <v>0</v>
      </c>
      <c r="L279" s="2"/>
      <c r="M279" s="2"/>
    </row>
    <row r="280" spans="1:13" s="1" customFormat="1" x14ac:dyDescent="0.2">
      <c r="A280" s="1" t="s">
        <v>2752</v>
      </c>
      <c r="D280" s="1" t="s">
        <v>10</v>
      </c>
      <c r="E280" s="1" t="s">
        <v>8</v>
      </c>
      <c r="F280" s="1" t="s">
        <v>11</v>
      </c>
      <c r="G280" s="1" t="s">
        <v>8</v>
      </c>
      <c r="H280" s="1" t="s">
        <v>9</v>
      </c>
      <c r="I280" s="1">
        <f t="shared" si="10"/>
        <v>1</v>
      </c>
      <c r="J280" s="1">
        <f t="shared" si="9"/>
        <v>0</v>
      </c>
      <c r="K280" s="1">
        <f>COUNTIF(B280,"MINDDS")</f>
        <v>0</v>
      </c>
      <c r="L280" s="2"/>
    </row>
    <row r="281" spans="1:13" s="1" customFormat="1" x14ac:dyDescent="0.2">
      <c r="A281" s="1" t="s">
        <v>2753</v>
      </c>
      <c r="D281" s="1" t="s">
        <v>10</v>
      </c>
      <c r="E281" s="1" t="s">
        <v>8</v>
      </c>
      <c r="F281" s="1" t="s">
        <v>11</v>
      </c>
      <c r="G281" s="1" t="s">
        <v>8</v>
      </c>
      <c r="H281" s="1" t="s">
        <v>9</v>
      </c>
      <c r="I281" s="1">
        <f t="shared" si="10"/>
        <v>1</v>
      </c>
      <c r="J281" s="1">
        <f t="shared" si="9"/>
        <v>0</v>
      </c>
      <c r="K281" s="1">
        <f>COUNTIF(B281,"MINDDS")</f>
        <v>0</v>
      </c>
      <c r="M281" s="2"/>
    </row>
    <row r="282" spans="1:13" s="1" customFormat="1" x14ac:dyDescent="0.2">
      <c r="A282" s="1" t="s">
        <v>2754</v>
      </c>
      <c r="D282" s="1" t="s">
        <v>10</v>
      </c>
      <c r="E282" s="1" t="s">
        <v>8</v>
      </c>
      <c r="F282" s="1" t="s">
        <v>11</v>
      </c>
      <c r="G282" s="1" t="s">
        <v>8</v>
      </c>
      <c r="H282" s="1" t="s">
        <v>9</v>
      </c>
      <c r="I282" s="1">
        <f t="shared" si="10"/>
        <v>1</v>
      </c>
      <c r="J282" s="1">
        <f t="shared" si="9"/>
        <v>0</v>
      </c>
      <c r="K282" s="1">
        <f>COUNTIF(B282,"MINDDS")</f>
        <v>0</v>
      </c>
    </row>
    <row r="283" spans="1:13" s="1" customFormat="1" x14ac:dyDescent="0.2">
      <c r="A283" s="1" t="s">
        <v>2757</v>
      </c>
      <c r="D283" s="1" t="s">
        <v>5</v>
      </c>
      <c r="E283" s="1" t="s">
        <v>8</v>
      </c>
      <c r="F283" s="1" t="s">
        <v>11</v>
      </c>
      <c r="G283" s="1" t="s">
        <v>8</v>
      </c>
      <c r="H283" s="1" t="s">
        <v>9</v>
      </c>
      <c r="I283" s="1">
        <f t="shared" si="10"/>
        <v>1</v>
      </c>
      <c r="J283" s="1">
        <f t="shared" si="9"/>
        <v>0</v>
      </c>
      <c r="K283" s="1">
        <f>COUNTIF(B283,"MINDDS")</f>
        <v>0</v>
      </c>
    </row>
    <row r="284" spans="1:13" s="1" customFormat="1" x14ac:dyDescent="0.2">
      <c r="A284" s="1" t="s">
        <v>2765</v>
      </c>
      <c r="D284" s="1" t="s">
        <v>10</v>
      </c>
      <c r="E284" s="1" t="s">
        <v>8</v>
      </c>
      <c r="F284" s="1" t="s">
        <v>11</v>
      </c>
      <c r="G284" s="1" t="s">
        <v>8</v>
      </c>
      <c r="H284" s="1" t="s">
        <v>9</v>
      </c>
      <c r="I284" s="1">
        <f t="shared" si="10"/>
        <v>1</v>
      </c>
      <c r="J284" s="1">
        <f t="shared" si="9"/>
        <v>0</v>
      </c>
      <c r="K284" s="1">
        <f>COUNTIF(B284,"MINDDS")</f>
        <v>0</v>
      </c>
    </row>
    <row r="285" spans="1:13" s="1" customFormat="1" x14ac:dyDescent="0.2">
      <c r="A285" s="1" t="s">
        <v>2766</v>
      </c>
      <c r="D285" s="1" t="s">
        <v>10</v>
      </c>
      <c r="E285" s="1" t="s">
        <v>8</v>
      </c>
      <c r="F285" s="1" t="s">
        <v>1262</v>
      </c>
      <c r="G285" s="1" t="s">
        <v>8</v>
      </c>
      <c r="H285" s="1" t="s">
        <v>9</v>
      </c>
      <c r="I285" s="1">
        <f t="shared" si="10"/>
        <v>1</v>
      </c>
      <c r="J285" s="1">
        <f t="shared" si="9"/>
        <v>0</v>
      </c>
      <c r="K285" s="1">
        <f>COUNTIF(B285,"MINDDS")</f>
        <v>0</v>
      </c>
    </row>
    <row r="286" spans="1:13" s="1" customFormat="1" x14ac:dyDescent="0.2">
      <c r="A286" s="1" t="s">
        <v>2767</v>
      </c>
      <c r="D286" s="1" t="s">
        <v>10</v>
      </c>
      <c r="E286" s="1" t="s">
        <v>8</v>
      </c>
      <c r="F286" s="1" t="s">
        <v>11</v>
      </c>
      <c r="G286" s="1" t="s">
        <v>8</v>
      </c>
      <c r="H286" s="1" t="s">
        <v>9</v>
      </c>
      <c r="I286" s="1">
        <f t="shared" si="10"/>
        <v>1</v>
      </c>
      <c r="J286" s="1">
        <f t="shared" si="9"/>
        <v>0</v>
      </c>
      <c r="K286" s="1">
        <f>COUNTIF(B286,"MINDDS")</f>
        <v>0</v>
      </c>
    </row>
    <row r="287" spans="1:13" s="1" customFormat="1" x14ac:dyDescent="0.2">
      <c r="A287" s="1" t="s">
        <v>2772</v>
      </c>
      <c r="D287" s="1" t="s">
        <v>10</v>
      </c>
      <c r="E287" s="1" t="s">
        <v>8</v>
      </c>
      <c r="F287" s="1" t="s">
        <v>11</v>
      </c>
      <c r="G287" s="1" t="s">
        <v>8</v>
      </c>
      <c r="H287" s="1" t="s">
        <v>9</v>
      </c>
      <c r="I287" s="1">
        <f t="shared" si="10"/>
        <v>1</v>
      </c>
      <c r="J287" s="1">
        <f t="shared" ref="J287:J318" si="11">COUNTIF(H287,"Patient declined study participation")+COUNTIF(H287,"Patient declined study discussion")</f>
        <v>0</v>
      </c>
      <c r="K287" s="1">
        <f>COUNTIF(B287,"MINDDS")</f>
        <v>0</v>
      </c>
    </row>
    <row r="288" spans="1:13" s="1" customFormat="1" x14ac:dyDescent="0.2">
      <c r="A288" s="1" t="s">
        <v>2776</v>
      </c>
      <c r="D288" s="1" t="s">
        <v>10</v>
      </c>
      <c r="E288" s="1" t="s">
        <v>8</v>
      </c>
      <c r="F288" s="1" t="s">
        <v>11</v>
      </c>
      <c r="G288" s="1" t="s">
        <v>8</v>
      </c>
      <c r="H288" s="1" t="s">
        <v>9</v>
      </c>
      <c r="I288" s="1">
        <f t="shared" si="10"/>
        <v>1</v>
      </c>
      <c r="J288" s="1">
        <f t="shared" si="11"/>
        <v>0</v>
      </c>
      <c r="K288" s="1">
        <f>COUNTIF(B288,"MINDDS")</f>
        <v>0</v>
      </c>
    </row>
    <row r="289" spans="1:13" s="1" customFormat="1" x14ac:dyDescent="0.2">
      <c r="A289" s="1" t="s">
        <v>2777</v>
      </c>
      <c r="D289" s="1" t="s">
        <v>10</v>
      </c>
      <c r="E289" s="1" t="s">
        <v>8</v>
      </c>
      <c r="F289" s="1" t="s">
        <v>1262</v>
      </c>
      <c r="G289" s="1" t="s">
        <v>8</v>
      </c>
      <c r="H289" s="1" t="s">
        <v>9</v>
      </c>
      <c r="I289" s="1">
        <f t="shared" si="10"/>
        <v>1</v>
      </c>
      <c r="J289" s="1">
        <f t="shared" si="11"/>
        <v>0</v>
      </c>
      <c r="K289" s="1">
        <f>COUNTIF(B289,"MINDDS")</f>
        <v>0</v>
      </c>
    </row>
    <row r="290" spans="1:13" s="1" customFormat="1" x14ac:dyDescent="0.2">
      <c r="A290" s="1" t="s">
        <v>2778</v>
      </c>
      <c r="D290" s="1" t="s">
        <v>10</v>
      </c>
      <c r="E290" s="1" t="s">
        <v>8</v>
      </c>
      <c r="F290" s="1" t="s">
        <v>11</v>
      </c>
      <c r="G290" s="1" t="s">
        <v>8</v>
      </c>
      <c r="H290" s="1" t="s">
        <v>9</v>
      </c>
      <c r="I290" s="1">
        <f t="shared" si="10"/>
        <v>1</v>
      </c>
      <c r="J290" s="1">
        <f t="shared" si="11"/>
        <v>0</v>
      </c>
      <c r="K290" s="1">
        <f>COUNTIF(B290,"MINDDS")</f>
        <v>0</v>
      </c>
    </row>
    <row r="291" spans="1:13" s="1" customFormat="1" x14ac:dyDescent="0.2">
      <c r="A291" s="1" t="s">
        <v>2779</v>
      </c>
      <c r="D291" s="1" t="s">
        <v>10</v>
      </c>
      <c r="E291" s="1" t="s">
        <v>8</v>
      </c>
      <c r="F291" s="1" t="s">
        <v>11</v>
      </c>
      <c r="G291" s="1" t="s">
        <v>8</v>
      </c>
      <c r="H291" s="1" t="s">
        <v>9</v>
      </c>
      <c r="I291" s="1">
        <f t="shared" si="10"/>
        <v>1</v>
      </c>
      <c r="J291" s="1">
        <f t="shared" si="11"/>
        <v>0</v>
      </c>
      <c r="K291" s="1">
        <f>COUNTIF(B291,"MINDDS")</f>
        <v>0</v>
      </c>
    </row>
    <row r="292" spans="1:13" s="1" customFormat="1" x14ac:dyDescent="0.2">
      <c r="A292" s="1" t="s">
        <v>2783</v>
      </c>
      <c r="D292" s="1" t="s">
        <v>10</v>
      </c>
      <c r="E292" s="1" t="s">
        <v>8</v>
      </c>
      <c r="F292" s="1" t="s">
        <v>11</v>
      </c>
      <c r="G292" s="1" t="s">
        <v>8</v>
      </c>
      <c r="H292" s="1" t="s">
        <v>9</v>
      </c>
      <c r="I292" s="1">
        <f t="shared" si="10"/>
        <v>1</v>
      </c>
      <c r="J292" s="1">
        <f t="shared" si="11"/>
        <v>0</v>
      </c>
      <c r="K292" s="1">
        <f>COUNTIF(B292,"MINDDS")</f>
        <v>0</v>
      </c>
    </row>
    <row r="293" spans="1:13" s="1" customFormat="1" x14ac:dyDescent="0.2">
      <c r="A293" s="1" t="s">
        <v>2784</v>
      </c>
      <c r="D293" s="1" t="s">
        <v>5</v>
      </c>
      <c r="E293" s="1" t="s">
        <v>620</v>
      </c>
      <c r="F293" s="1" t="s">
        <v>11</v>
      </c>
      <c r="G293" s="1" t="s">
        <v>8</v>
      </c>
      <c r="H293" s="1" t="s">
        <v>9</v>
      </c>
      <c r="I293" s="1">
        <f t="shared" si="10"/>
        <v>1</v>
      </c>
      <c r="J293" s="1">
        <f t="shared" si="11"/>
        <v>0</v>
      </c>
      <c r="K293" s="1">
        <f>COUNTIF(B293,"MINDDS")</f>
        <v>0</v>
      </c>
    </row>
    <row r="294" spans="1:13" s="1" customFormat="1" x14ac:dyDescent="0.2">
      <c r="A294" s="1" t="s">
        <v>2785</v>
      </c>
      <c r="D294" s="1" t="s">
        <v>5</v>
      </c>
      <c r="E294" s="1" t="s">
        <v>8</v>
      </c>
      <c r="F294" s="1" t="s">
        <v>1262</v>
      </c>
      <c r="G294" s="1" t="s">
        <v>8</v>
      </c>
      <c r="H294" s="1" t="s">
        <v>9</v>
      </c>
      <c r="I294" s="1">
        <f t="shared" si="10"/>
        <v>1</v>
      </c>
      <c r="J294" s="1">
        <f t="shared" si="11"/>
        <v>0</v>
      </c>
      <c r="K294" s="1">
        <f>COUNTIF(B294,"MINDDS")</f>
        <v>0</v>
      </c>
    </row>
    <row r="295" spans="1:13" s="1" customFormat="1" x14ac:dyDescent="0.2">
      <c r="A295" s="1" t="s">
        <v>2786</v>
      </c>
      <c r="D295" s="1" t="s">
        <v>10</v>
      </c>
      <c r="E295" s="1" t="s">
        <v>8</v>
      </c>
      <c r="F295" s="1" t="s">
        <v>11</v>
      </c>
      <c r="G295" s="1" t="s">
        <v>8</v>
      </c>
      <c r="H295" s="1" t="s">
        <v>9</v>
      </c>
      <c r="I295" s="1">
        <f t="shared" si="10"/>
        <v>1</v>
      </c>
      <c r="J295" s="1">
        <f t="shared" si="11"/>
        <v>0</v>
      </c>
      <c r="K295" s="1">
        <f>COUNTIF(B295,"MINDDS")</f>
        <v>0</v>
      </c>
      <c r="M295" s="2"/>
    </row>
    <row r="296" spans="1:13" s="1" customFormat="1" x14ac:dyDescent="0.2">
      <c r="A296" s="1" t="s">
        <v>2787</v>
      </c>
      <c r="D296" s="1" t="s">
        <v>10</v>
      </c>
      <c r="E296" s="1" t="s">
        <v>8</v>
      </c>
      <c r="F296" s="1" t="s">
        <v>11</v>
      </c>
      <c r="G296" s="1" t="s">
        <v>8</v>
      </c>
      <c r="H296" s="1" t="s">
        <v>9</v>
      </c>
      <c r="I296" s="1">
        <f t="shared" si="10"/>
        <v>1</v>
      </c>
      <c r="J296" s="1">
        <f t="shared" si="11"/>
        <v>0</v>
      </c>
      <c r="K296" s="1">
        <f>COUNTIF(B296,"MINDDS")</f>
        <v>0</v>
      </c>
    </row>
    <row r="297" spans="1:13" s="1" customFormat="1" x14ac:dyDescent="0.2">
      <c r="A297" s="1" t="s">
        <v>2790</v>
      </c>
      <c r="D297" s="1" t="s">
        <v>10</v>
      </c>
      <c r="E297" s="1" t="s">
        <v>8</v>
      </c>
      <c r="F297" s="1" t="s">
        <v>11</v>
      </c>
      <c r="G297" s="1" t="s">
        <v>8</v>
      </c>
      <c r="H297" s="1" t="s">
        <v>9</v>
      </c>
      <c r="I297" s="1">
        <f t="shared" si="10"/>
        <v>1</v>
      </c>
      <c r="J297" s="1">
        <f t="shared" si="11"/>
        <v>0</v>
      </c>
      <c r="K297" s="1">
        <f>COUNTIF(B297,"MINDDS")</f>
        <v>0</v>
      </c>
    </row>
    <row r="298" spans="1:13" s="1" customFormat="1" x14ac:dyDescent="0.2">
      <c r="A298" s="1" t="s">
        <v>2795</v>
      </c>
      <c r="D298" s="1" t="s">
        <v>5</v>
      </c>
      <c r="E298" s="1" t="s">
        <v>8</v>
      </c>
      <c r="F298" s="1" t="s">
        <v>11</v>
      </c>
      <c r="G298" s="1" t="s">
        <v>8</v>
      </c>
      <c r="H298" s="1" t="s">
        <v>9</v>
      </c>
      <c r="I298" s="1">
        <f t="shared" si="10"/>
        <v>1</v>
      </c>
      <c r="J298" s="1">
        <f t="shared" si="11"/>
        <v>0</v>
      </c>
      <c r="K298" s="1">
        <f>COUNTIF(B298,"MINDDS")</f>
        <v>0</v>
      </c>
      <c r="M298" s="2"/>
    </row>
    <row r="299" spans="1:13" s="1" customFormat="1" x14ac:dyDescent="0.2">
      <c r="A299" s="1" t="s">
        <v>2797</v>
      </c>
      <c r="D299" s="1" t="s">
        <v>10</v>
      </c>
      <c r="E299" s="1" t="s">
        <v>8</v>
      </c>
      <c r="F299" s="1" t="s">
        <v>11</v>
      </c>
      <c r="G299" s="1" t="s">
        <v>8</v>
      </c>
      <c r="H299" s="1" t="s">
        <v>9</v>
      </c>
      <c r="I299" s="1">
        <f t="shared" si="10"/>
        <v>1</v>
      </c>
      <c r="J299" s="1">
        <f t="shared" si="11"/>
        <v>0</v>
      </c>
      <c r="K299" s="1">
        <f>COUNTIF(B299,"MINDDS")</f>
        <v>0</v>
      </c>
    </row>
    <row r="300" spans="1:13" s="1" customFormat="1" x14ac:dyDescent="0.2">
      <c r="A300" s="1" t="s">
        <v>2801</v>
      </c>
      <c r="D300" s="1" t="s">
        <v>10</v>
      </c>
      <c r="E300" s="1" t="s">
        <v>3</v>
      </c>
      <c r="F300" s="1" t="s">
        <v>11</v>
      </c>
      <c r="G300" s="1" t="s">
        <v>8</v>
      </c>
      <c r="H300" s="1" t="s">
        <v>9</v>
      </c>
      <c r="I300" s="1">
        <f t="shared" si="10"/>
        <v>1</v>
      </c>
      <c r="J300" s="1">
        <f t="shared" si="11"/>
        <v>0</v>
      </c>
      <c r="K300" s="1">
        <f>COUNTIF(B300,"MINDDS")</f>
        <v>0</v>
      </c>
    </row>
    <row r="301" spans="1:13" s="1" customFormat="1" x14ac:dyDescent="0.2">
      <c r="A301" s="1" t="s">
        <v>2802</v>
      </c>
      <c r="D301" s="1" t="s">
        <v>10</v>
      </c>
      <c r="E301" s="1" t="s">
        <v>8</v>
      </c>
      <c r="F301" s="1" t="s">
        <v>11</v>
      </c>
      <c r="G301" s="1" t="s">
        <v>8</v>
      </c>
      <c r="H301" s="1" t="s">
        <v>9</v>
      </c>
      <c r="I301" s="1">
        <f t="shared" si="10"/>
        <v>1</v>
      </c>
      <c r="J301" s="1">
        <f t="shared" si="11"/>
        <v>0</v>
      </c>
      <c r="K301" s="1">
        <f>COUNTIF(B301,"MINDDS")</f>
        <v>0</v>
      </c>
    </row>
    <row r="302" spans="1:13" s="1" customFormat="1" x14ac:dyDescent="0.2">
      <c r="A302" s="1" t="s">
        <v>2803</v>
      </c>
      <c r="D302" s="1" t="s">
        <v>5</v>
      </c>
      <c r="E302" s="1" t="s">
        <v>8</v>
      </c>
      <c r="F302" s="1" t="s">
        <v>11</v>
      </c>
      <c r="G302" s="1" t="s">
        <v>8</v>
      </c>
      <c r="H302" s="1" t="s">
        <v>9</v>
      </c>
      <c r="I302" s="1">
        <f t="shared" si="10"/>
        <v>1</v>
      </c>
      <c r="J302" s="1">
        <f t="shared" si="11"/>
        <v>0</v>
      </c>
      <c r="K302" s="1">
        <f>COUNTIF(B302,"MINDDS")</f>
        <v>0</v>
      </c>
    </row>
    <row r="303" spans="1:13" s="1" customFormat="1" x14ac:dyDescent="0.2">
      <c r="A303" s="1" t="s">
        <v>2804</v>
      </c>
      <c r="D303" s="1" t="s">
        <v>10</v>
      </c>
      <c r="E303" s="1" t="s">
        <v>8</v>
      </c>
      <c r="F303" s="1" t="s">
        <v>11</v>
      </c>
      <c r="G303" s="1" t="s">
        <v>8</v>
      </c>
      <c r="H303" s="1" t="s">
        <v>9</v>
      </c>
      <c r="I303" s="1">
        <f t="shared" si="10"/>
        <v>1</v>
      </c>
      <c r="J303" s="1">
        <f t="shared" si="11"/>
        <v>0</v>
      </c>
      <c r="K303" s="1">
        <f>COUNTIF(B303,"MINDDS")</f>
        <v>0</v>
      </c>
    </row>
    <row r="304" spans="1:13" s="1" customFormat="1" x14ac:dyDescent="0.2">
      <c r="A304" s="1" t="s">
        <v>2805</v>
      </c>
      <c r="D304" s="1" t="s">
        <v>10</v>
      </c>
      <c r="E304" s="1" t="s">
        <v>8</v>
      </c>
      <c r="F304" s="1" t="s">
        <v>11</v>
      </c>
      <c r="G304" s="1" t="s">
        <v>8</v>
      </c>
      <c r="H304" s="1" t="s">
        <v>9</v>
      </c>
      <c r="I304" s="1">
        <f t="shared" si="10"/>
        <v>1</v>
      </c>
      <c r="J304" s="1">
        <f t="shared" si="11"/>
        <v>0</v>
      </c>
      <c r="K304" s="1">
        <f>COUNTIF(B304,"MINDDS")</f>
        <v>0</v>
      </c>
    </row>
    <row r="305" spans="1:13" s="1" customFormat="1" x14ac:dyDescent="0.2">
      <c r="A305" s="1" t="s">
        <v>2806</v>
      </c>
      <c r="D305" s="1" t="s">
        <v>10</v>
      </c>
      <c r="E305" s="1" t="s">
        <v>3</v>
      </c>
      <c r="F305" s="1" t="s">
        <v>11</v>
      </c>
      <c r="G305" s="1" t="s">
        <v>8</v>
      </c>
      <c r="H305" s="1" t="s">
        <v>9</v>
      </c>
      <c r="I305" s="1">
        <f t="shared" si="10"/>
        <v>1</v>
      </c>
      <c r="J305" s="1">
        <f t="shared" si="11"/>
        <v>0</v>
      </c>
      <c r="K305" s="1">
        <f>COUNTIF(B305,"MINDDS")</f>
        <v>0</v>
      </c>
    </row>
    <row r="306" spans="1:13" s="1" customFormat="1" x14ac:dyDescent="0.2">
      <c r="A306" s="1" t="s">
        <v>2807</v>
      </c>
      <c r="D306" s="1" t="s">
        <v>10</v>
      </c>
      <c r="E306" s="1" t="s">
        <v>8</v>
      </c>
      <c r="F306" s="1" t="s">
        <v>11</v>
      </c>
      <c r="G306" s="1" t="s">
        <v>8</v>
      </c>
      <c r="H306" s="1" t="s">
        <v>9</v>
      </c>
      <c r="I306" s="1">
        <f t="shared" si="10"/>
        <v>1</v>
      </c>
      <c r="J306" s="1">
        <f t="shared" si="11"/>
        <v>0</v>
      </c>
      <c r="K306" s="1">
        <f>COUNTIF(B306,"MINDDS")</f>
        <v>0</v>
      </c>
      <c r="M306" s="2"/>
    </row>
    <row r="307" spans="1:13" s="1" customFormat="1" x14ac:dyDescent="0.2">
      <c r="A307" s="1" t="s">
        <v>2808</v>
      </c>
      <c r="D307" s="1" t="s">
        <v>5</v>
      </c>
      <c r="E307" s="1" t="s">
        <v>8</v>
      </c>
      <c r="F307" s="1" t="s">
        <v>26</v>
      </c>
      <c r="G307" s="1" t="s">
        <v>8</v>
      </c>
      <c r="H307" s="1" t="s">
        <v>9</v>
      </c>
      <c r="I307" s="1">
        <f t="shared" si="10"/>
        <v>1</v>
      </c>
      <c r="J307" s="1">
        <f t="shared" si="11"/>
        <v>0</v>
      </c>
      <c r="K307" s="1">
        <f>COUNTIF(B307,"MINDDS")</f>
        <v>0</v>
      </c>
      <c r="M307" s="2"/>
    </row>
    <row r="308" spans="1:13" s="1" customFormat="1" x14ac:dyDescent="0.2">
      <c r="A308" s="1" t="s">
        <v>2809</v>
      </c>
      <c r="D308" s="1" t="s">
        <v>10</v>
      </c>
      <c r="E308" s="1" t="s">
        <v>8</v>
      </c>
      <c r="F308" s="1" t="s">
        <v>26</v>
      </c>
      <c r="G308" s="1" t="s">
        <v>8</v>
      </c>
      <c r="H308" s="1" t="s">
        <v>9</v>
      </c>
      <c r="I308" s="1">
        <f t="shared" si="10"/>
        <v>1</v>
      </c>
      <c r="J308" s="1">
        <f t="shared" si="11"/>
        <v>0</v>
      </c>
      <c r="K308" s="1">
        <f>COUNTIF(B308,"MINDDS")</f>
        <v>0</v>
      </c>
      <c r="M308" s="2"/>
    </row>
    <row r="309" spans="1:13" s="1" customFormat="1" x14ac:dyDescent="0.2">
      <c r="A309" s="1" t="s">
        <v>2810</v>
      </c>
      <c r="D309" s="1" t="s">
        <v>10</v>
      </c>
      <c r="E309" s="1" t="s">
        <v>8</v>
      </c>
      <c r="F309" s="1" t="s">
        <v>11</v>
      </c>
      <c r="G309" s="1" t="s">
        <v>8</v>
      </c>
      <c r="H309" s="1" t="s">
        <v>9</v>
      </c>
      <c r="I309" s="1">
        <f t="shared" si="10"/>
        <v>1</v>
      </c>
      <c r="J309" s="1">
        <f t="shared" si="11"/>
        <v>0</v>
      </c>
      <c r="K309" s="1">
        <f>COUNTIF(B309,"MINDDS")</f>
        <v>0</v>
      </c>
    </row>
    <row r="310" spans="1:13" s="1" customFormat="1" x14ac:dyDescent="0.2">
      <c r="A310" s="1" t="s">
        <v>2811</v>
      </c>
      <c r="D310" s="1" t="s">
        <v>10</v>
      </c>
      <c r="E310" s="1" t="s">
        <v>8</v>
      </c>
      <c r="F310" s="1" t="s">
        <v>11</v>
      </c>
      <c r="G310" s="1" t="s">
        <v>8</v>
      </c>
      <c r="H310" s="1" t="s">
        <v>9</v>
      </c>
      <c r="I310" s="1">
        <f t="shared" si="10"/>
        <v>1</v>
      </c>
      <c r="J310" s="1">
        <f t="shared" si="11"/>
        <v>0</v>
      </c>
      <c r="K310" s="1">
        <f>COUNTIF(B310,"MINDDS")</f>
        <v>0</v>
      </c>
    </row>
    <row r="311" spans="1:13" s="1" customFormat="1" x14ac:dyDescent="0.2">
      <c r="A311" s="1" t="s">
        <v>2821</v>
      </c>
      <c r="D311" s="1" t="s">
        <v>5</v>
      </c>
      <c r="E311" s="1" t="s">
        <v>8</v>
      </c>
      <c r="F311" s="1" t="s">
        <v>11</v>
      </c>
      <c r="G311" s="1" t="s">
        <v>8</v>
      </c>
      <c r="H311" s="1" t="s">
        <v>9</v>
      </c>
      <c r="I311" s="1">
        <f t="shared" ref="I311:I335" si="12">COUNTIF(H311,"Ineligible.")+COUNTIF(H311,"Patient approached by conflicting study.")</f>
        <v>1</v>
      </c>
      <c r="J311" s="1">
        <f t="shared" si="11"/>
        <v>0</v>
      </c>
      <c r="K311" s="1">
        <f>COUNTIF(B311,"MINDDS")</f>
        <v>0</v>
      </c>
    </row>
    <row r="312" spans="1:13" s="1" customFormat="1" x14ac:dyDescent="0.2">
      <c r="A312" s="1" t="s">
        <v>2822</v>
      </c>
      <c r="D312" s="1" t="s">
        <v>10</v>
      </c>
      <c r="E312" s="1" t="s">
        <v>620</v>
      </c>
      <c r="F312" s="1" t="s">
        <v>11</v>
      </c>
      <c r="G312" s="1" t="s">
        <v>8</v>
      </c>
      <c r="H312" s="1" t="s">
        <v>9</v>
      </c>
      <c r="I312" s="1">
        <f t="shared" si="12"/>
        <v>1</v>
      </c>
      <c r="J312" s="1">
        <f t="shared" si="11"/>
        <v>0</v>
      </c>
      <c r="K312" s="1">
        <f>COUNTIF(B312,"MINDDS")</f>
        <v>0</v>
      </c>
    </row>
    <row r="313" spans="1:13" s="1" customFormat="1" x14ac:dyDescent="0.2">
      <c r="A313" s="1" t="s">
        <v>2823</v>
      </c>
      <c r="D313" s="1" t="s">
        <v>5</v>
      </c>
      <c r="E313" s="1" t="s">
        <v>8</v>
      </c>
      <c r="F313" s="1" t="s">
        <v>11</v>
      </c>
      <c r="G313" s="1" t="s">
        <v>8</v>
      </c>
      <c r="H313" s="1" t="s">
        <v>9</v>
      </c>
      <c r="I313" s="1">
        <f t="shared" si="12"/>
        <v>1</v>
      </c>
      <c r="J313" s="1">
        <f t="shared" si="11"/>
        <v>0</v>
      </c>
      <c r="K313" s="1">
        <f>COUNTIF(B313,"MINDDS")</f>
        <v>0</v>
      </c>
    </row>
    <row r="314" spans="1:13" s="1" customFormat="1" x14ac:dyDescent="0.2">
      <c r="A314" s="1" t="s">
        <v>2824</v>
      </c>
      <c r="D314" s="1" t="s">
        <v>10</v>
      </c>
      <c r="E314" s="1" t="s">
        <v>8</v>
      </c>
      <c r="F314" s="1" t="s">
        <v>1262</v>
      </c>
      <c r="G314" s="1" t="s">
        <v>8</v>
      </c>
      <c r="H314" s="1" t="s">
        <v>9</v>
      </c>
      <c r="I314" s="1">
        <f t="shared" si="12"/>
        <v>1</v>
      </c>
      <c r="J314" s="1">
        <f t="shared" si="11"/>
        <v>0</v>
      </c>
      <c r="K314" s="1">
        <f>COUNTIF(B314,"MINDDS")</f>
        <v>0</v>
      </c>
    </row>
    <row r="315" spans="1:13" s="1" customFormat="1" x14ac:dyDescent="0.2">
      <c r="A315" s="1" t="s">
        <v>2825</v>
      </c>
      <c r="D315" s="1" t="s">
        <v>10</v>
      </c>
      <c r="E315" s="1" t="s">
        <v>8</v>
      </c>
      <c r="F315" s="1" t="s">
        <v>11</v>
      </c>
      <c r="G315" s="1" t="s">
        <v>8</v>
      </c>
      <c r="H315" s="1" t="s">
        <v>9</v>
      </c>
      <c r="I315" s="1">
        <f t="shared" si="12"/>
        <v>1</v>
      </c>
      <c r="J315" s="1">
        <f t="shared" si="11"/>
        <v>0</v>
      </c>
      <c r="K315" s="1">
        <f>COUNTIF(B315,"MINDDS")</f>
        <v>0</v>
      </c>
    </row>
    <row r="316" spans="1:13" s="1" customFormat="1" x14ac:dyDescent="0.2">
      <c r="A316" s="1" t="s">
        <v>2826</v>
      </c>
      <c r="D316" s="1" t="s">
        <v>5</v>
      </c>
      <c r="E316" s="1" t="s">
        <v>8</v>
      </c>
      <c r="F316" s="1" t="s">
        <v>11</v>
      </c>
      <c r="G316" s="1" t="s">
        <v>8</v>
      </c>
      <c r="H316" s="1" t="s">
        <v>9</v>
      </c>
      <c r="I316" s="1">
        <f t="shared" si="12"/>
        <v>1</v>
      </c>
      <c r="J316" s="1">
        <f t="shared" si="11"/>
        <v>0</v>
      </c>
      <c r="K316" s="1">
        <f>COUNTIF(B316,"MINDDS")</f>
        <v>0</v>
      </c>
    </row>
    <row r="317" spans="1:13" s="1" customFormat="1" ht="15.75" customHeight="1" x14ac:dyDescent="0.2">
      <c r="A317" s="1" t="s">
        <v>2838</v>
      </c>
      <c r="D317" s="1" t="s">
        <v>10</v>
      </c>
      <c r="E317" s="1" t="s">
        <v>620</v>
      </c>
      <c r="F317" s="1" t="s">
        <v>11</v>
      </c>
      <c r="G317" s="1" t="s">
        <v>8</v>
      </c>
      <c r="H317" s="1" t="s">
        <v>9</v>
      </c>
      <c r="I317" s="1">
        <f t="shared" si="12"/>
        <v>1</v>
      </c>
      <c r="J317" s="1">
        <f t="shared" si="11"/>
        <v>0</v>
      </c>
      <c r="K317" s="1">
        <f>COUNTIF(B317,"MINDDS")</f>
        <v>0</v>
      </c>
    </row>
    <row r="318" spans="1:13" s="1" customFormat="1" x14ac:dyDescent="0.2">
      <c r="A318" s="1" t="s">
        <v>2839</v>
      </c>
      <c r="D318" s="1" t="s">
        <v>5</v>
      </c>
      <c r="E318" s="1" t="s">
        <v>8</v>
      </c>
      <c r="F318" s="1" t="s">
        <v>11</v>
      </c>
      <c r="G318" s="1" t="s">
        <v>8</v>
      </c>
      <c r="H318" s="1" t="s">
        <v>9</v>
      </c>
      <c r="I318" s="1">
        <f t="shared" si="12"/>
        <v>1</v>
      </c>
      <c r="J318" s="1">
        <f t="shared" si="11"/>
        <v>0</v>
      </c>
      <c r="K318" s="1">
        <f>COUNTIF(B318,"MINDDS")</f>
        <v>0</v>
      </c>
    </row>
    <row r="319" spans="1:13" s="1" customFormat="1" x14ac:dyDescent="0.2">
      <c r="A319" s="1" t="s">
        <v>2840</v>
      </c>
      <c r="D319" s="1" t="s">
        <v>5</v>
      </c>
      <c r="E319" s="1" t="s">
        <v>8</v>
      </c>
      <c r="F319" s="1" t="s">
        <v>11</v>
      </c>
      <c r="G319" s="1" t="s">
        <v>8</v>
      </c>
      <c r="H319" s="1" t="s">
        <v>9</v>
      </c>
      <c r="I319" s="1">
        <f t="shared" si="12"/>
        <v>1</v>
      </c>
      <c r="J319" s="1">
        <f t="shared" ref="J319:J349" si="13">COUNTIF(H319,"Patient declined study participation")+COUNTIF(H319,"Patient declined study discussion")</f>
        <v>0</v>
      </c>
      <c r="K319" s="1">
        <f>COUNTIF(B319,"MINDDS")</f>
        <v>0</v>
      </c>
    </row>
    <row r="320" spans="1:13" s="1" customFormat="1" x14ac:dyDescent="0.2">
      <c r="A320" s="1" t="s">
        <v>2841</v>
      </c>
      <c r="D320" s="1" t="s">
        <v>10</v>
      </c>
      <c r="E320" s="1" t="s">
        <v>8</v>
      </c>
      <c r="F320" s="1" t="s">
        <v>11</v>
      </c>
      <c r="G320" s="1" t="s">
        <v>8</v>
      </c>
      <c r="H320" s="1" t="s">
        <v>9</v>
      </c>
      <c r="I320" s="1">
        <f t="shared" si="12"/>
        <v>1</v>
      </c>
      <c r="J320" s="1">
        <f t="shared" si="13"/>
        <v>0</v>
      </c>
      <c r="K320" s="1">
        <f>COUNTIF(B320,"MINDDS")</f>
        <v>0</v>
      </c>
    </row>
    <row r="321" spans="1:13" s="1" customFormat="1" x14ac:dyDescent="0.2">
      <c r="A321" s="1" t="s">
        <v>2845</v>
      </c>
      <c r="D321" s="1" t="s">
        <v>5</v>
      </c>
      <c r="E321" s="1" t="s">
        <v>8</v>
      </c>
      <c r="F321" s="1" t="s">
        <v>44</v>
      </c>
      <c r="G321" s="1" t="s">
        <v>8</v>
      </c>
      <c r="H321" s="1" t="s">
        <v>9</v>
      </c>
      <c r="I321" s="1">
        <f t="shared" si="12"/>
        <v>1</v>
      </c>
      <c r="J321" s="1">
        <f t="shared" si="13"/>
        <v>0</v>
      </c>
      <c r="K321" s="1">
        <f>COUNTIF(B321,"MINDDS")</f>
        <v>0</v>
      </c>
    </row>
    <row r="322" spans="1:13" s="1" customFormat="1" x14ac:dyDescent="0.2">
      <c r="A322" s="1" t="s">
        <v>2847</v>
      </c>
      <c r="D322" s="1" t="s">
        <v>5</v>
      </c>
      <c r="E322" s="1" t="s">
        <v>8</v>
      </c>
      <c r="F322" s="1" t="s">
        <v>11</v>
      </c>
      <c r="G322" s="1" t="s">
        <v>8</v>
      </c>
      <c r="H322" s="1" t="s">
        <v>9</v>
      </c>
      <c r="I322" s="1">
        <f t="shared" si="12"/>
        <v>1</v>
      </c>
      <c r="J322" s="1">
        <f t="shared" si="13"/>
        <v>0</v>
      </c>
      <c r="K322" s="1">
        <f>COUNTIF(B322,"MINDDS")</f>
        <v>0</v>
      </c>
    </row>
    <row r="323" spans="1:13" s="1" customFormat="1" x14ac:dyDescent="0.2">
      <c r="A323" s="1" t="s">
        <v>2848</v>
      </c>
      <c r="D323" s="1" t="s">
        <v>5</v>
      </c>
      <c r="E323" s="1" t="s">
        <v>8</v>
      </c>
      <c r="F323" s="1" t="s">
        <v>1262</v>
      </c>
      <c r="G323" s="1" t="s">
        <v>8</v>
      </c>
      <c r="H323" s="1" t="s">
        <v>9</v>
      </c>
      <c r="I323" s="1">
        <f t="shared" si="12"/>
        <v>1</v>
      </c>
      <c r="J323" s="1">
        <f t="shared" si="13"/>
        <v>0</v>
      </c>
      <c r="K323" s="1">
        <f>COUNTIF(B323,"MINDDS")</f>
        <v>0</v>
      </c>
    </row>
    <row r="324" spans="1:13" s="1" customFormat="1" x14ac:dyDescent="0.2">
      <c r="A324" s="1" t="s">
        <v>2849</v>
      </c>
      <c r="D324" s="1" t="s">
        <v>10</v>
      </c>
      <c r="E324" s="1" t="s">
        <v>8</v>
      </c>
      <c r="F324" s="1" t="s">
        <v>11</v>
      </c>
      <c r="G324" s="1" t="s">
        <v>8</v>
      </c>
      <c r="H324" s="1" t="s">
        <v>9</v>
      </c>
      <c r="I324" s="1">
        <f t="shared" si="12"/>
        <v>1</v>
      </c>
      <c r="J324" s="1">
        <f t="shared" si="13"/>
        <v>0</v>
      </c>
      <c r="K324" s="1">
        <f>COUNTIF(B324,"MINDDS")</f>
        <v>0</v>
      </c>
    </row>
    <row r="325" spans="1:13" s="1" customFormat="1" x14ac:dyDescent="0.2">
      <c r="A325" s="1" t="s">
        <v>2850</v>
      </c>
      <c r="D325" s="1" t="s">
        <v>10</v>
      </c>
      <c r="E325" s="1" t="s">
        <v>8</v>
      </c>
      <c r="F325" s="1" t="s">
        <v>11</v>
      </c>
      <c r="G325" s="1" t="s">
        <v>8</v>
      </c>
      <c r="H325" s="1" t="s">
        <v>9</v>
      </c>
      <c r="I325" s="1">
        <f t="shared" si="12"/>
        <v>1</v>
      </c>
      <c r="J325" s="1">
        <f t="shared" si="13"/>
        <v>0</v>
      </c>
      <c r="K325" s="1">
        <f>COUNTIF(B325,"MINDDS")</f>
        <v>0</v>
      </c>
    </row>
    <row r="326" spans="1:13" s="1" customFormat="1" x14ac:dyDescent="0.2">
      <c r="A326" s="1" t="s">
        <v>2852</v>
      </c>
      <c r="D326" s="1" t="s">
        <v>5</v>
      </c>
      <c r="E326" s="1" t="s">
        <v>620</v>
      </c>
      <c r="F326" s="1" t="s">
        <v>11</v>
      </c>
      <c r="G326" s="1" t="s">
        <v>8</v>
      </c>
      <c r="H326" s="1" t="s">
        <v>9</v>
      </c>
      <c r="I326" s="1">
        <f t="shared" si="12"/>
        <v>1</v>
      </c>
      <c r="J326" s="1">
        <f t="shared" si="13"/>
        <v>0</v>
      </c>
      <c r="K326" s="1">
        <f>COUNTIF(B326,"MINDDS")</f>
        <v>0</v>
      </c>
    </row>
    <row r="327" spans="1:13" s="1" customFormat="1" x14ac:dyDescent="0.2">
      <c r="A327" s="1" t="s">
        <v>2853</v>
      </c>
      <c r="D327" s="1" t="s">
        <v>10</v>
      </c>
      <c r="E327" s="1" t="s">
        <v>620</v>
      </c>
      <c r="F327" s="1" t="s">
        <v>11</v>
      </c>
      <c r="G327" s="1" t="s">
        <v>8</v>
      </c>
      <c r="H327" s="1" t="s">
        <v>9</v>
      </c>
      <c r="I327" s="1">
        <f t="shared" si="12"/>
        <v>1</v>
      </c>
      <c r="J327" s="1">
        <f t="shared" si="13"/>
        <v>0</v>
      </c>
      <c r="K327" s="1">
        <f>COUNTIF(B327,"MINDDS")</f>
        <v>0</v>
      </c>
    </row>
    <row r="328" spans="1:13" s="1" customFormat="1" x14ac:dyDescent="0.2">
      <c r="A328" s="1" t="s">
        <v>2854</v>
      </c>
      <c r="D328" s="1" t="s">
        <v>10</v>
      </c>
      <c r="E328" s="1" t="s">
        <v>8</v>
      </c>
      <c r="F328" s="1" t="s">
        <v>11</v>
      </c>
      <c r="G328" s="1" t="s">
        <v>8</v>
      </c>
      <c r="H328" s="1" t="s">
        <v>9</v>
      </c>
      <c r="I328" s="1">
        <f t="shared" si="12"/>
        <v>1</v>
      </c>
      <c r="J328" s="1">
        <f t="shared" si="13"/>
        <v>0</v>
      </c>
      <c r="K328" s="1">
        <f>COUNTIF(B328,"MINDDS")</f>
        <v>0</v>
      </c>
      <c r="M328" s="2"/>
    </row>
    <row r="329" spans="1:13" s="1" customFormat="1" x14ac:dyDescent="0.2">
      <c r="A329" s="1" t="s">
        <v>2857</v>
      </c>
      <c r="D329" s="1" t="s">
        <v>10</v>
      </c>
      <c r="E329" s="1" t="s">
        <v>8</v>
      </c>
      <c r="F329" s="1" t="s">
        <v>11</v>
      </c>
      <c r="G329" s="1" t="s">
        <v>8</v>
      </c>
      <c r="H329" s="1" t="s">
        <v>9</v>
      </c>
      <c r="I329" s="1">
        <f t="shared" si="12"/>
        <v>1</v>
      </c>
      <c r="J329" s="1">
        <f t="shared" si="13"/>
        <v>0</v>
      </c>
      <c r="K329" s="1">
        <f>COUNTIF(B329,"MINDDS")</f>
        <v>0</v>
      </c>
    </row>
    <row r="330" spans="1:13" s="1" customFormat="1" x14ac:dyDescent="0.2">
      <c r="A330" s="1" t="s">
        <v>2867</v>
      </c>
      <c r="D330" s="1" t="s">
        <v>5</v>
      </c>
      <c r="E330" s="1" t="s">
        <v>8</v>
      </c>
      <c r="F330" s="1" t="s">
        <v>11</v>
      </c>
      <c r="G330" s="1" t="s">
        <v>8</v>
      </c>
      <c r="H330" s="1" t="s">
        <v>9</v>
      </c>
      <c r="I330" s="1">
        <f t="shared" si="12"/>
        <v>1</v>
      </c>
      <c r="J330" s="1">
        <f t="shared" si="13"/>
        <v>0</v>
      </c>
      <c r="K330" s="1">
        <f>COUNTIF(B330,"MINDDS")</f>
        <v>0</v>
      </c>
    </row>
    <row r="331" spans="1:13" s="1" customFormat="1" x14ac:dyDescent="0.2">
      <c r="A331" s="1" t="s">
        <v>2868</v>
      </c>
      <c r="D331" s="1" t="s">
        <v>5</v>
      </c>
      <c r="E331" s="1" t="s">
        <v>8</v>
      </c>
      <c r="F331" s="1" t="s">
        <v>11</v>
      </c>
      <c r="G331" s="1" t="s">
        <v>8</v>
      </c>
      <c r="H331" s="1" t="s">
        <v>9</v>
      </c>
      <c r="I331" s="1">
        <f t="shared" si="12"/>
        <v>1</v>
      </c>
      <c r="J331" s="1">
        <f t="shared" si="13"/>
        <v>0</v>
      </c>
      <c r="K331" s="1">
        <f>COUNTIF(B331,"MINDDS")</f>
        <v>0</v>
      </c>
    </row>
    <row r="332" spans="1:13" s="1" customFormat="1" x14ac:dyDescent="0.2">
      <c r="A332" s="1" t="s">
        <v>2869</v>
      </c>
      <c r="D332" s="1" t="s">
        <v>5</v>
      </c>
      <c r="E332" s="1" t="s">
        <v>8</v>
      </c>
      <c r="F332" s="1" t="s">
        <v>11</v>
      </c>
      <c r="G332" s="1" t="s">
        <v>8</v>
      </c>
      <c r="H332" s="1" t="s">
        <v>9</v>
      </c>
      <c r="I332" s="1">
        <f t="shared" si="12"/>
        <v>1</v>
      </c>
      <c r="J332" s="1">
        <f t="shared" si="13"/>
        <v>0</v>
      </c>
      <c r="K332" s="1">
        <f>COUNTIF(B332,"MINDDS")</f>
        <v>0</v>
      </c>
    </row>
    <row r="333" spans="1:13" s="1" customFormat="1" x14ac:dyDescent="0.2">
      <c r="A333" s="1" t="s">
        <v>2879</v>
      </c>
      <c r="D333" s="1" t="s">
        <v>10</v>
      </c>
      <c r="E333" s="1" t="s">
        <v>8</v>
      </c>
      <c r="F333" s="1" t="s">
        <v>11</v>
      </c>
      <c r="G333" s="1" t="s">
        <v>8</v>
      </c>
      <c r="H333" s="1" t="s">
        <v>9</v>
      </c>
      <c r="I333" s="1">
        <f t="shared" si="12"/>
        <v>1</v>
      </c>
      <c r="J333" s="1">
        <f t="shared" si="13"/>
        <v>0</v>
      </c>
      <c r="K333" s="1">
        <f>COUNTIF(B333,"MINDDS")</f>
        <v>0</v>
      </c>
    </row>
    <row r="334" spans="1:13" s="1" customFormat="1" x14ac:dyDescent="0.2">
      <c r="A334" s="1" t="s">
        <v>2880</v>
      </c>
      <c r="D334" s="1" t="s">
        <v>10</v>
      </c>
      <c r="E334" s="1" t="s">
        <v>8</v>
      </c>
      <c r="F334" s="1" t="s">
        <v>11</v>
      </c>
      <c r="G334" s="1" t="s">
        <v>8</v>
      </c>
      <c r="H334" s="1" t="s">
        <v>9</v>
      </c>
      <c r="I334" s="1">
        <f t="shared" si="12"/>
        <v>1</v>
      </c>
      <c r="J334" s="1">
        <f t="shared" si="13"/>
        <v>0</v>
      </c>
      <c r="K334" s="1">
        <f>COUNTIF(B334,"MINDDS")</f>
        <v>0</v>
      </c>
    </row>
    <row r="335" spans="1:13" s="1" customFormat="1" x14ac:dyDescent="0.2">
      <c r="A335" s="1" t="s">
        <v>2884</v>
      </c>
      <c r="D335" s="1" t="s">
        <v>5</v>
      </c>
      <c r="E335" s="1" t="s">
        <v>8</v>
      </c>
      <c r="F335" s="1" t="s">
        <v>11</v>
      </c>
      <c r="G335" s="1" t="s">
        <v>8</v>
      </c>
      <c r="H335" s="1" t="s">
        <v>9</v>
      </c>
      <c r="I335" s="1">
        <f t="shared" si="12"/>
        <v>1</v>
      </c>
      <c r="J335" s="1">
        <f t="shared" si="13"/>
        <v>0</v>
      </c>
      <c r="K335" s="1">
        <f>COUNTIF(B335,"MINDDS")</f>
        <v>0</v>
      </c>
    </row>
    <row r="336" spans="1:13" s="1" customFormat="1" x14ac:dyDescent="0.2">
      <c r="A336" s="1" t="s">
        <v>2885</v>
      </c>
      <c r="D336" s="1" t="s">
        <v>10</v>
      </c>
      <c r="E336" s="1" t="s">
        <v>8</v>
      </c>
      <c r="F336" s="1" t="s">
        <v>44</v>
      </c>
      <c r="G336" s="1" t="s">
        <v>8</v>
      </c>
      <c r="H336" s="1" t="s">
        <v>9</v>
      </c>
      <c r="I336" s="1">
        <v>1</v>
      </c>
      <c r="J336" s="1">
        <f t="shared" si="13"/>
        <v>0</v>
      </c>
      <c r="K336" s="1">
        <f>COUNTIF(B336,"MINDDS")</f>
        <v>0</v>
      </c>
    </row>
    <row r="337" spans="1:13" s="1" customFormat="1" x14ac:dyDescent="0.2">
      <c r="A337" s="1" t="s">
        <v>2886</v>
      </c>
      <c r="D337" s="1" t="s">
        <v>5</v>
      </c>
      <c r="E337" s="1" t="s">
        <v>8</v>
      </c>
      <c r="F337" s="1" t="s">
        <v>11</v>
      </c>
      <c r="G337" s="1" t="s">
        <v>8</v>
      </c>
      <c r="H337" s="1" t="s">
        <v>9</v>
      </c>
      <c r="I337" s="1">
        <v>1</v>
      </c>
      <c r="J337" s="1">
        <f t="shared" si="13"/>
        <v>0</v>
      </c>
      <c r="K337" s="1">
        <f>COUNTIF(B337,"MINDDS")</f>
        <v>0</v>
      </c>
      <c r="M337" s="2"/>
    </row>
    <row r="338" spans="1:13" s="1" customFormat="1" x14ac:dyDescent="0.2">
      <c r="A338" s="1" t="s">
        <v>2900</v>
      </c>
      <c r="D338" s="1" t="s">
        <v>5</v>
      </c>
      <c r="E338" s="1" t="s">
        <v>8</v>
      </c>
      <c r="F338" s="1" t="s">
        <v>11</v>
      </c>
      <c r="G338" s="1" t="s">
        <v>8</v>
      </c>
      <c r="H338" s="1" t="s">
        <v>9</v>
      </c>
      <c r="I338" s="1">
        <f t="shared" ref="I338:I343" si="14">COUNTIF(H338,"Ineligible.")+COUNTIF(H338,"Patient approached by conflicting study.")</f>
        <v>1</v>
      </c>
      <c r="J338" s="1">
        <f t="shared" si="13"/>
        <v>0</v>
      </c>
      <c r="K338" s="1">
        <f>COUNTIF(B338,"MINDDS")</f>
        <v>0</v>
      </c>
    </row>
    <row r="339" spans="1:13" s="1" customFormat="1" x14ac:dyDescent="0.2">
      <c r="A339" s="1" t="s">
        <v>2901</v>
      </c>
      <c r="D339" s="1" t="s">
        <v>5</v>
      </c>
      <c r="E339" s="1" t="s">
        <v>8</v>
      </c>
      <c r="F339" s="1" t="s">
        <v>11</v>
      </c>
      <c r="G339" s="1" t="s">
        <v>8</v>
      </c>
      <c r="H339" s="1" t="s">
        <v>9</v>
      </c>
      <c r="I339" s="1">
        <f t="shared" si="14"/>
        <v>1</v>
      </c>
      <c r="J339" s="1">
        <f t="shared" si="13"/>
        <v>0</v>
      </c>
      <c r="K339" s="1">
        <f>COUNTIF(B339,"MINDDS")</f>
        <v>0</v>
      </c>
    </row>
    <row r="340" spans="1:13" s="1" customFormat="1" x14ac:dyDescent="0.2">
      <c r="A340" s="1" t="s">
        <v>2902</v>
      </c>
      <c r="D340" s="1" t="s">
        <v>5</v>
      </c>
      <c r="E340" s="1" t="s">
        <v>8</v>
      </c>
      <c r="F340" s="1" t="s">
        <v>11</v>
      </c>
      <c r="G340" s="1" t="s">
        <v>8</v>
      </c>
      <c r="H340" s="1" t="s">
        <v>9</v>
      </c>
      <c r="I340" s="1">
        <f t="shared" si="14"/>
        <v>1</v>
      </c>
      <c r="J340" s="1">
        <f t="shared" si="13"/>
        <v>0</v>
      </c>
      <c r="K340" s="1">
        <f>COUNTIF(B340,"MINDDS")</f>
        <v>0</v>
      </c>
    </row>
    <row r="341" spans="1:13" s="1" customFormat="1" x14ac:dyDescent="0.2">
      <c r="A341" s="1" t="s">
        <v>2903</v>
      </c>
      <c r="D341" s="1" t="s">
        <v>5</v>
      </c>
      <c r="E341" s="1" t="s">
        <v>8</v>
      </c>
      <c r="F341" s="1" t="s">
        <v>11</v>
      </c>
      <c r="G341" s="1" t="s">
        <v>8</v>
      </c>
      <c r="H341" s="1" t="s">
        <v>9</v>
      </c>
      <c r="I341" s="1">
        <f t="shared" si="14"/>
        <v>1</v>
      </c>
      <c r="J341" s="1">
        <f t="shared" si="13"/>
        <v>0</v>
      </c>
      <c r="K341" s="1">
        <f>COUNTIF(B341,"MINDDS")</f>
        <v>0</v>
      </c>
    </row>
    <row r="342" spans="1:13" s="1" customFormat="1" x14ac:dyDescent="0.2">
      <c r="A342" s="1" t="s">
        <v>2904</v>
      </c>
      <c r="D342" s="1" t="s">
        <v>10</v>
      </c>
      <c r="E342" s="1" t="s">
        <v>8</v>
      </c>
      <c r="F342" s="1" t="s">
        <v>11</v>
      </c>
      <c r="G342" s="1" t="s">
        <v>8</v>
      </c>
      <c r="H342" s="1" t="s">
        <v>9</v>
      </c>
      <c r="I342" s="1">
        <f t="shared" si="14"/>
        <v>1</v>
      </c>
      <c r="J342" s="1">
        <f t="shared" si="13"/>
        <v>0</v>
      </c>
      <c r="K342" s="1">
        <f>COUNTIF(B342,"MINDDS")</f>
        <v>0</v>
      </c>
    </row>
    <row r="343" spans="1:13" s="1" customFormat="1" x14ac:dyDescent="0.2">
      <c r="A343" s="1" t="s">
        <v>2905</v>
      </c>
      <c r="D343" s="1" t="s">
        <v>10</v>
      </c>
      <c r="E343" s="1" t="s">
        <v>8</v>
      </c>
      <c r="F343" s="1" t="s">
        <v>11</v>
      </c>
      <c r="G343" s="1" t="s">
        <v>8</v>
      </c>
      <c r="H343" s="1" t="s">
        <v>9</v>
      </c>
      <c r="I343" s="1">
        <f t="shared" si="14"/>
        <v>1</v>
      </c>
      <c r="J343" s="1">
        <f t="shared" si="13"/>
        <v>0</v>
      </c>
      <c r="K343" s="1">
        <f>COUNTIF(B343,"MINDDS")</f>
        <v>0</v>
      </c>
    </row>
    <row r="344" spans="1:13" s="1" customFormat="1" x14ac:dyDescent="0.2">
      <c r="A344" s="1" t="s">
        <v>2915</v>
      </c>
      <c r="D344" s="1" t="s">
        <v>5</v>
      </c>
      <c r="E344" s="1" t="s">
        <v>8</v>
      </c>
      <c r="F344" s="1" t="s">
        <v>11</v>
      </c>
      <c r="G344" s="1" t="s">
        <v>8</v>
      </c>
      <c r="H344" s="1" t="s">
        <v>2916</v>
      </c>
      <c r="I344" s="1">
        <v>1</v>
      </c>
      <c r="J344" s="1">
        <f t="shared" si="13"/>
        <v>0</v>
      </c>
      <c r="K344" s="1">
        <f>COUNTIF(B344,"MINDDS")</f>
        <v>0</v>
      </c>
    </row>
    <row r="345" spans="1:13" s="1" customFormat="1" x14ac:dyDescent="0.2">
      <c r="A345" s="1" t="s">
        <v>2919</v>
      </c>
      <c r="D345" s="1" t="s">
        <v>5</v>
      </c>
      <c r="E345" s="1" t="s">
        <v>8</v>
      </c>
      <c r="F345" s="1" t="s">
        <v>11</v>
      </c>
      <c r="G345" s="1" t="s">
        <v>8</v>
      </c>
      <c r="H345" s="1" t="s">
        <v>9</v>
      </c>
      <c r="I345" s="1">
        <f>COUNTIF(H345,"Ineligible.")+COUNTIF(H345,"Patient approached by conflicting study.")</f>
        <v>1</v>
      </c>
      <c r="J345" s="1">
        <f t="shared" si="13"/>
        <v>0</v>
      </c>
      <c r="K345" s="1">
        <f>COUNTIF(B345,"MINDDS")</f>
        <v>0</v>
      </c>
    </row>
    <row r="346" spans="1:13" s="1" customFormat="1" x14ac:dyDescent="0.2">
      <c r="A346" s="1" t="s">
        <v>2920</v>
      </c>
      <c r="D346" s="1" t="s">
        <v>10</v>
      </c>
      <c r="E346" s="1" t="s">
        <v>8</v>
      </c>
      <c r="F346" s="1" t="s">
        <v>1262</v>
      </c>
      <c r="G346" s="1" t="s">
        <v>8</v>
      </c>
      <c r="H346" s="1" t="s">
        <v>9</v>
      </c>
      <c r="I346" s="1">
        <f>COUNTIF(H346,"Ineligible.")+COUNTIF(H346,"Patient approached by conflicting study.")</f>
        <v>1</v>
      </c>
      <c r="J346" s="1">
        <f t="shared" si="13"/>
        <v>0</v>
      </c>
      <c r="K346" s="1">
        <f>COUNTIF(B346,"MINDDS")</f>
        <v>0</v>
      </c>
    </row>
    <row r="347" spans="1:13" s="1" customFormat="1" x14ac:dyDescent="0.2">
      <c r="A347" s="1" t="s">
        <v>2928</v>
      </c>
      <c r="D347" s="1" t="s">
        <v>10</v>
      </c>
      <c r="E347" s="1" t="s">
        <v>8</v>
      </c>
      <c r="F347" s="1" t="s">
        <v>11</v>
      </c>
      <c r="G347" s="1" t="s">
        <v>8</v>
      </c>
      <c r="H347" s="1" t="s">
        <v>9</v>
      </c>
      <c r="I347" s="1">
        <f>COUNTIF(H347,"Ineligible.")+COUNTIF(H347,"Patient approached by conflicting study.")</f>
        <v>1</v>
      </c>
      <c r="J347" s="1">
        <f t="shared" si="13"/>
        <v>0</v>
      </c>
      <c r="K347" s="1">
        <f>COUNTIF(B347,"MINDDS")</f>
        <v>0</v>
      </c>
    </row>
    <row r="348" spans="1:13" s="1" customFormat="1" x14ac:dyDescent="0.2">
      <c r="A348" s="1" t="s">
        <v>2932</v>
      </c>
      <c r="D348" s="1" t="s">
        <v>5</v>
      </c>
      <c r="E348" s="1" t="s">
        <v>8</v>
      </c>
      <c r="F348" s="1" t="s">
        <v>11</v>
      </c>
      <c r="G348" s="1" t="s">
        <v>8</v>
      </c>
      <c r="H348" s="1" t="s">
        <v>9</v>
      </c>
      <c r="I348" s="1">
        <v>1</v>
      </c>
      <c r="J348" s="1">
        <f t="shared" si="13"/>
        <v>0</v>
      </c>
      <c r="K348" s="1">
        <v>0</v>
      </c>
    </row>
    <row r="349" spans="1:13" s="1" customFormat="1" x14ac:dyDescent="0.2">
      <c r="A349" s="1" t="s">
        <v>2933</v>
      </c>
      <c r="D349" s="1" t="s">
        <v>5</v>
      </c>
      <c r="E349" s="1" t="s">
        <v>8</v>
      </c>
      <c r="F349" s="1" t="s">
        <v>11</v>
      </c>
      <c r="G349" s="1" t="s">
        <v>8</v>
      </c>
      <c r="H349" s="1" t="s">
        <v>9</v>
      </c>
      <c r="I349" s="1">
        <v>1</v>
      </c>
      <c r="J349" s="1">
        <f t="shared" si="13"/>
        <v>0</v>
      </c>
      <c r="K349" s="1">
        <v>0</v>
      </c>
    </row>
    <row r="350" spans="1:13" s="1" customFormat="1" x14ac:dyDescent="0.2">
      <c r="A350" s="1" t="s">
        <v>2937</v>
      </c>
      <c r="D350" s="1" t="s">
        <v>10</v>
      </c>
      <c r="E350" s="1" t="s">
        <v>620</v>
      </c>
      <c r="F350" s="1" t="s">
        <v>11</v>
      </c>
      <c r="G350" s="1" t="s">
        <v>8</v>
      </c>
      <c r="H350" s="1" t="s">
        <v>9</v>
      </c>
      <c r="I350" s="1">
        <v>1</v>
      </c>
      <c r="J350" s="1">
        <v>0</v>
      </c>
      <c r="K350" s="1">
        <v>0</v>
      </c>
    </row>
    <row r="351" spans="1:13" s="1" customFormat="1" x14ac:dyDescent="0.2">
      <c r="A351" s="1" t="s">
        <v>2938</v>
      </c>
      <c r="D351" s="1" t="s">
        <v>5</v>
      </c>
      <c r="E351" s="1" t="s">
        <v>8</v>
      </c>
      <c r="F351" s="1" t="s">
        <v>11</v>
      </c>
      <c r="G351" s="1" t="s">
        <v>8</v>
      </c>
      <c r="H351" s="1" t="s">
        <v>9</v>
      </c>
      <c r="I351" s="1">
        <v>1</v>
      </c>
      <c r="J351" s="1">
        <v>0</v>
      </c>
      <c r="K351" s="1">
        <v>0</v>
      </c>
    </row>
    <row r="352" spans="1:13" s="1" customFormat="1" x14ac:dyDescent="0.2">
      <c r="A352" s="1" t="s">
        <v>2941</v>
      </c>
      <c r="D352" s="1" t="s">
        <v>10</v>
      </c>
      <c r="E352" s="1" t="s">
        <v>3</v>
      </c>
      <c r="F352" s="1" t="s">
        <v>44</v>
      </c>
      <c r="G352" s="1" t="s">
        <v>8</v>
      </c>
      <c r="H352" s="1" t="s">
        <v>9</v>
      </c>
      <c r="I352" s="1">
        <v>1</v>
      </c>
      <c r="J352" s="1">
        <v>0</v>
      </c>
      <c r="K352" s="1">
        <v>0</v>
      </c>
    </row>
    <row r="353" spans="1:24" s="1" customFormat="1" x14ac:dyDescent="0.2">
      <c r="A353" s="1" t="s">
        <v>2944</v>
      </c>
      <c r="D353" s="1" t="s">
        <v>10</v>
      </c>
      <c r="E353" s="1" t="s">
        <v>8</v>
      </c>
      <c r="F353" s="1" t="s">
        <v>11</v>
      </c>
      <c r="G353" s="1" t="s">
        <v>8</v>
      </c>
      <c r="H353" s="1" t="s">
        <v>9</v>
      </c>
      <c r="I353" s="1">
        <v>1</v>
      </c>
      <c r="J353" s="1">
        <v>0</v>
      </c>
      <c r="K353" s="1">
        <v>0</v>
      </c>
    </row>
    <row r="354" spans="1:24" s="1" customFormat="1" x14ac:dyDescent="0.2">
      <c r="A354" s="1" t="s">
        <v>2945</v>
      </c>
      <c r="D354" s="1" t="s">
        <v>10</v>
      </c>
      <c r="E354" s="1" t="s">
        <v>8</v>
      </c>
      <c r="F354" s="1" t="s">
        <v>1262</v>
      </c>
      <c r="G354" s="1" t="s">
        <v>8</v>
      </c>
      <c r="H354" s="1" t="s">
        <v>9</v>
      </c>
      <c r="I354" s="1">
        <v>1</v>
      </c>
      <c r="J354" s="1">
        <v>0</v>
      </c>
      <c r="K354" s="1">
        <v>0</v>
      </c>
    </row>
    <row r="355" spans="1:24" s="1" customFormat="1" x14ac:dyDescent="0.2">
      <c r="A355" s="1" t="s">
        <v>2947</v>
      </c>
      <c r="D355" s="1" t="s">
        <v>10</v>
      </c>
      <c r="E355" s="1" t="s">
        <v>8</v>
      </c>
      <c r="F355" s="1" t="s">
        <v>11</v>
      </c>
      <c r="G355" s="1" t="s">
        <v>8</v>
      </c>
      <c r="H355" s="1" t="s">
        <v>9</v>
      </c>
      <c r="I355" s="1">
        <v>1</v>
      </c>
      <c r="J355" s="1">
        <v>0</v>
      </c>
      <c r="K355" s="1">
        <v>0</v>
      </c>
    </row>
    <row r="356" spans="1:24" s="1" customFormat="1" x14ac:dyDescent="0.2">
      <c r="A356" s="1" t="s">
        <v>2950</v>
      </c>
      <c r="D356" s="1" t="s">
        <v>10</v>
      </c>
      <c r="E356" s="1" t="s">
        <v>8</v>
      </c>
      <c r="F356" s="1" t="s">
        <v>11</v>
      </c>
      <c r="G356" s="1" t="s">
        <v>8</v>
      </c>
      <c r="H356" s="1" t="s">
        <v>9</v>
      </c>
      <c r="I356" s="1">
        <v>1</v>
      </c>
      <c r="J356" s="1">
        <v>0</v>
      </c>
      <c r="K356" s="1">
        <v>0</v>
      </c>
    </row>
    <row r="357" spans="1:24" s="1" customFormat="1" x14ac:dyDescent="0.2">
      <c r="A357" s="1" t="s">
        <v>2951</v>
      </c>
      <c r="D357" s="1" t="s">
        <v>10</v>
      </c>
      <c r="E357" s="1" t="s">
        <v>620</v>
      </c>
      <c r="F357" s="1" t="s">
        <v>11</v>
      </c>
      <c r="G357" s="1" t="s">
        <v>8</v>
      </c>
      <c r="H357" s="1" t="s">
        <v>9</v>
      </c>
      <c r="I357" s="1">
        <v>1</v>
      </c>
      <c r="J357" s="1">
        <v>0</v>
      </c>
      <c r="K357" s="1">
        <v>0</v>
      </c>
    </row>
    <row r="358" spans="1:24" s="1" customFormat="1" x14ac:dyDescent="0.2">
      <c r="A358" s="1" t="s">
        <v>2956</v>
      </c>
      <c r="D358" s="1" t="s">
        <v>5</v>
      </c>
      <c r="E358" s="1" t="s">
        <v>8</v>
      </c>
      <c r="F358" s="1" t="s">
        <v>11</v>
      </c>
      <c r="G358" s="1" t="s">
        <v>8</v>
      </c>
      <c r="H358" s="1" t="s">
        <v>9</v>
      </c>
      <c r="I358" s="1">
        <v>1</v>
      </c>
      <c r="J358" s="1">
        <v>0</v>
      </c>
      <c r="K358" s="1">
        <v>0</v>
      </c>
    </row>
    <row r="359" spans="1:24" s="1" customFormat="1" x14ac:dyDescent="0.2">
      <c r="A359" s="1" t="s">
        <v>2957</v>
      </c>
      <c r="D359" s="1" t="s">
        <v>10</v>
      </c>
      <c r="E359" s="1" t="s">
        <v>8</v>
      </c>
      <c r="F359" s="1" t="s">
        <v>11</v>
      </c>
      <c r="G359" s="1" t="s">
        <v>8</v>
      </c>
      <c r="H359" s="1" t="s">
        <v>9</v>
      </c>
      <c r="I359" s="1">
        <v>1</v>
      </c>
      <c r="J359" s="1">
        <v>0</v>
      </c>
      <c r="K359" s="1">
        <v>0</v>
      </c>
    </row>
    <row r="360" spans="1:24" s="1" customFormat="1" x14ac:dyDescent="0.2">
      <c r="A360" s="1" t="s">
        <v>2960</v>
      </c>
      <c r="D360" s="1" t="s">
        <v>10</v>
      </c>
      <c r="E360" s="1" t="s">
        <v>3</v>
      </c>
      <c r="F360" s="1" t="s">
        <v>1226</v>
      </c>
      <c r="G360" s="1" t="s">
        <v>8</v>
      </c>
      <c r="H360" s="1" t="s">
        <v>9</v>
      </c>
      <c r="I360" s="1">
        <v>1</v>
      </c>
      <c r="J360" s="1">
        <v>0</v>
      </c>
      <c r="K360" s="1">
        <v>0</v>
      </c>
      <c r="Q360" s="7"/>
      <c r="R360" s="7"/>
      <c r="T360" s="7"/>
      <c r="U360" s="7"/>
      <c r="W360" s="7"/>
      <c r="X360" s="7"/>
    </row>
    <row r="361" spans="1:24" s="1" customFormat="1" x14ac:dyDescent="0.2">
      <c r="A361" s="1" t="s">
        <v>2961</v>
      </c>
      <c r="D361" s="1" t="s">
        <v>10</v>
      </c>
      <c r="E361" s="1" t="s">
        <v>8</v>
      </c>
      <c r="F361" s="1" t="s">
        <v>11</v>
      </c>
      <c r="G361" s="1" t="s">
        <v>8</v>
      </c>
      <c r="H361" s="1" t="s">
        <v>9</v>
      </c>
      <c r="I361" s="1">
        <v>1</v>
      </c>
      <c r="J361" s="1">
        <v>0</v>
      </c>
      <c r="K361" s="1">
        <v>0</v>
      </c>
    </row>
    <row r="362" spans="1:24" s="1" customFormat="1" x14ac:dyDescent="0.2">
      <c r="A362" s="1" t="s">
        <v>2964</v>
      </c>
      <c r="D362" s="1" t="s">
        <v>10</v>
      </c>
      <c r="E362" s="1" t="s">
        <v>3</v>
      </c>
      <c r="F362" s="1" t="s">
        <v>44</v>
      </c>
      <c r="G362" s="1" t="s">
        <v>8</v>
      </c>
      <c r="H362" s="1" t="s">
        <v>9</v>
      </c>
      <c r="I362" s="1">
        <v>1</v>
      </c>
      <c r="J362" s="1">
        <v>0</v>
      </c>
      <c r="K362" s="1">
        <v>0</v>
      </c>
      <c r="P362" s="10" t="s">
        <v>2988</v>
      </c>
      <c r="Q362" s="10"/>
      <c r="R362" s="10"/>
      <c r="S362" s="10" t="s">
        <v>2989</v>
      </c>
      <c r="T362" s="10"/>
      <c r="U362" s="10"/>
      <c r="V362" s="10" t="s">
        <v>2990</v>
      </c>
      <c r="W362" s="10"/>
      <c r="X362" s="10"/>
    </row>
    <row r="363" spans="1:24" s="1" customFormat="1" x14ac:dyDescent="0.2">
      <c r="A363" s="1" t="s">
        <v>2967</v>
      </c>
      <c r="D363" s="1" t="s">
        <v>10</v>
      </c>
      <c r="E363" s="1" t="s">
        <v>8</v>
      </c>
      <c r="F363" s="1" t="s">
        <v>11</v>
      </c>
      <c r="G363" s="1" t="s">
        <v>8</v>
      </c>
      <c r="H363" s="1" t="s">
        <v>9</v>
      </c>
      <c r="I363" s="1">
        <v>1</v>
      </c>
      <c r="J363" s="1">
        <v>0</v>
      </c>
      <c r="K363" s="1">
        <v>0</v>
      </c>
    </row>
    <row r="364" spans="1:24" s="1" customFormat="1" x14ac:dyDescent="0.2">
      <c r="A364" s="1" t="s">
        <v>2974</v>
      </c>
      <c r="D364" s="1" t="s">
        <v>5</v>
      </c>
      <c r="E364" s="1" t="s">
        <v>8</v>
      </c>
      <c r="F364" s="1" t="s">
        <v>11</v>
      </c>
      <c r="G364" s="1" t="s">
        <v>8</v>
      </c>
      <c r="H364" s="1" t="s">
        <v>9</v>
      </c>
      <c r="I364" s="1">
        <v>1</v>
      </c>
      <c r="J364" s="1">
        <v>0</v>
      </c>
      <c r="K364" s="1">
        <v>0</v>
      </c>
    </row>
    <row r="365" spans="1:24" s="1" customFormat="1" x14ac:dyDescent="0.2">
      <c r="A365" s="1" t="s">
        <v>2975</v>
      </c>
      <c r="D365" s="1" t="s">
        <v>5</v>
      </c>
      <c r="E365" s="1" t="s">
        <v>8</v>
      </c>
      <c r="F365" s="1" t="s">
        <v>11</v>
      </c>
      <c r="G365" s="2" t="s">
        <v>8</v>
      </c>
      <c r="H365" s="1" t="s">
        <v>9</v>
      </c>
      <c r="I365" s="1">
        <v>1</v>
      </c>
      <c r="J365" s="1">
        <v>0</v>
      </c>
      <c r="K365" s="1">
        <v>0</v>
      </c>
      <c r="M365" s="2"/>
    </row>
    <row r="366" spans="1:24" s="1" customFormat="1" x14ac:dyDescent="0.2">
      <c r="A366" s="1" t="s">
        <v>2976</v>
      </c>
      <c r="D366" s="1" t="s">
        <v>5</v>
      </c>
      <c r="E366" s="1" t="s">
        <v>3</v>
      </c>
      <c r="F366" s="1" t="s">
        <v>1262</v>
      </c>
      <c r="G366" s="1" t="s">
        <v>8</v>
      </c>
      <c r="H366" s="1" t="s">
        <v>9</v>
      </c>
      <c r="I366" s="1">
        <v>1</v>
      </c>
      <c r="J366" s="1">
        <v>0</v>
      </c>
      <c r="K366" s="1">
        <v>0</v>
      </c>
    </row>
    <row r="367" spans="1:24" s="1" customFormat="1" x14ac:dyDescent="0.2">
      <c r="A367" s="1" t="s">
        <v>2977</v>
      </c>
      <c r="D367" s="1" t="s">
        <v>8</v>
      </c>
      <c r="E367" s="1" t="s">
        <v>10</v>
      </c>
      <c r="F367" s="1" t="s">
        <v>11</v>
      </c>
      <c r="G367" s="1" t="s">
        <v>8</v>
      </c>
      <c r="H367" s="1" t="s">
        <v>9</v>
      </c>
      <c r="I367" s="1">
        <v>1</v>
      </c>
      <c r="J367" s="1">
        <v>0</v>
      </c>
      <c r="K367" s="1">
        <v>0</v>
      </c>
      <c r="M367" s="2"/>
    </row>
    <row r="368" spans="1:24" s="1" customFormat="1" x14ac:dyDescent="0.2">
      <c r="A368" s="1" t="s">
        <v>2978</v>
      </c>
      <c r="D368" s="1" t="s">
        <v>10</v>
      </c>
      <c r="E368" s="1" t="s">
        <v>8</v>
      </c>
      <c r="F368" s="1" t="s">
        <v>11</v>
      </c>
      <c r="G368" s="1" t="s">
        <v>8</v>
      </c>
      <c r="H368" s="1" t="s">
        <v>9</v>
      </c>
      <c r="I368" s="1">
        <v>1</v>
      </c>
      <c r="J368" s="1">
        <v>0</v>
      </c>
      <c r="K368" s="1">
        <v>0</v>
      </c>
    </row>
    <row r="369" spans="1:13" s="1" customFormat="1" x14ac:dyDescent="0.2">
      <c r="A369" s="1" t="s">
        <v>2979</v>
      </c>
      <c r="D369" s="1" t="s">
        <v>5</v>
      </c>
      <c r="E369" s="1" t="s">
        <v>8</v>
      </c>
      <c r="F369" s="1" t="s">
        <v>11</v>
      </c>
      <c r="G369" s="1" t="s">
        <v>8</v>
      </c>
      <c r="H369" s="1" t="s">
        <v>9</v>
      </c>
      <c r="I369" s="1">
        <v>1</v>
      </c>
      <c r="J369" s="1">
        <v>0</v>
      </c>
      <c r="K369" s="1">
        <v>0</v>
      </c>
    </row>
    <row r="370" spans="1:13" s="1" customFormat="1" x14ac:dyDescent="0.2">
      <c r="A370" s="1" t="s">
        <v>2980</v>
      </c>
      <c r="D370" s="1" t="s">
        <v>5</v>
      </c>
      <c r="E370" s="1" t="s">
        <v>8</v>
      </c>
      <c r="F370" s="1" t="s">
        <v>11</v>
      </c>
      <c r="G370" s="1" t="s">
        <v>8</v>
      </c>
      <c r="H370" s="1" t="s">
        <v>9</v>
      </c>
      <c r="I370" s="1">
        <v>1</v>
      </c>
      <c r="J370" s="1">
        <v>0</v>
      </c>
      <c r="K370" s="1">
        <v>0</v>
      </c>
    </row>
    <row r="371" spans="1:13" s="1" customFormat="1" x14ac:dyDescent="0.2">
      <c r="A371" s="1" t="s">
        <v>2985</v>
      </c>
      <c r="D371" s="1" t="s">
        <v>10</v>
      </c>
      <c r="E371" s="1" t="s">
        <v>8</v>
      </c>
      <c r="F371" s="1" t="s">
        <v>11</v>
      </c>
      <c r="G371" s="1" t="s">
        <v>8</v>
      </c>
      <c r="H371" s="1" t="s">
        <v>9</v>
      </c>
      <c r="I371" s="1">
        <v>1</v>
      </c>
      <c r="J371" s="1">
        <v>0</v>
      </c>
      <c r="K371" s="1">
        <v>0</v>
      </c>
    </row>
    <row r="372" spans="1:13" s="1" customFormat="1" x14ac:dyDescent="0.2">
      <c r="A372" s="1" t="s">
        <v>2986</v>
      </c>
      <c r="D372" s="1" t="s">
        <v>5</v>
      </c>
      <c r="E372" s="1" t="s">
        <v>8</v>
      </c>
      <c r="F372" s="1" t="s">
        <v>11</v>
      </c>
      <c r="G372" s="1" t="s">
        <v>8</v>
      </c>
      <c r="H372" s="1" t="s">
        <v>9</v>
      </c>
      <c r="I372" s="1">
        <v>1</v>
      </c>
      <c r="J372" s="1">
        <v>0</v>
      </c>
      <c r="K372" s="1">
        <v>0</v>
      </c>
      <c r="M372" s="2"/>
    </row>
    <row r="373" spans="1:13" s="1" customFormat="1" x14ac:dyDescent="0.2">
      <c r="A373" s="1" t="s">
        <v>2987</v>
      </c>
      <c r="D373" s="1" t="s">
        <v>10</v>
      </c>
      <c r="E373" s="1" t="s">
        <v>8</v>
      </c>
      <c r="F373" s="1" t="s">
        <v>11</v>
      </c>
      <c r="G373" s="1" t="s">
        <v>8</v>
      </c>
      <c r="H373" s="1" t="s">
        <v>9</v>
      </c>
      <c r="I373" s="1">
        <v>1</v>
      </c>
      <c r="J373" s="1">
        <v>0</v>
      </c>
      <c r="K373" s="1">
        <v>0</v>
      </c>
      <c r="M373" s="2"/>
    </row>
    <row r="374" spans="1:13" s="1" customFormat="1" x14ac:dyDescent="0.2">
      <c r="A374" s="1" t="s">
        <v>2991</v>
      </c>
      <c r="D374" s="1" t="s">
        <v>10</v>
      </c>
      <c r="E374" s="1" t="s">
        <v>8</v>
      </c>
      <c r="F374" s="1" t="s">
        <v>44</v>
      </c>
      <c r="G374" s="1" t="s">
        <v>8</v>
      </c>
      <c r="H374" s="1" t="s">
        <v>9</v>
      </c>
      <c r="I374" s="1">
        <v>1</v>
      </c>
      <c r="J374" s="1">
        <v>0</v>
      </c>
      <c r="K374" s="1">
        <v>0</v>
      </c>
    </row>
    <row r="375" spans="1:13" s="1" customFormat="1" x14ac:dyDescent="0.2">
      <c r="A375" s="1" t="s">
        <v>2996</v>
      </c>
      <c r="D375" s="1" t="s">
        <v>10</v>
      </c>
      <c r="E375" s="1" t="s">
        <v>8</v>
      </c>
      <c r="F375" s="1" t="s">
        <v>26</v>
      </c>
      <c r="G375" s="1" t="s">
        <v>8</v>
      </c>
      <c r="H375" s="1" t="s">
        <v>9</v>
      </c>
      <c r="I375" s="1">
        <v>1</v>
      </c>
      <c r="J375" s="1">
        <v>0</v>
      </c>
      <c r="K375" s="1">
        <v>0</v>
      </c>
    </row>
    <row r="376" spans="1:13" s="1" customFormat="1" x14ac:dyDescent="0.2">
      <c r="A376" s="1" t="s">
        <v>3001</v>
      </c>
      <c r="D376" s="1" t="s">
        <v>10</v>
      </c>
      <c r="E376" s="1" t="s">
        <v>8</v>
      </c>
      <c r="F376" s="1" t="s">
        <v>11</v>
      </c>
      <c r="G376" s="1" t="s">
        <v>8</v>
      </c>
      <c r="H376" s="1" t="s">
        <v>112</v>
      </c>
      <c r="I376" s="1">
        <v>1</v>
      </c>
      <c r="J376" s="1">
        <v>0</v>
      </c>
      <c r="K376" s="1">
        <v>0</v>
      </c>
    </row>
    <row r="377" spans="1:13" s="1" customFormat="1" x14ac:dyDescent="0.2">
      <c r="A377" s="1" t="s">
        <v>3002</v>
      </c>
      <c r="D377" s="1" t="s">
        <v>5</v>
      </c>
      <c r="E377" s="1" t="s">
        <v>8</v>
      </c>
      <c r="F377" s="1" t="s">
        <v>11</v>
      </c>
      <c r="G377" s="1" t="s">
        <v>8</v>
      </c>
      <c r="H377" s="1" t="s">
        <v>112</v>
      </c>
      <c r="I377" s="1">
        <v>1</v>
      </c>
      <c r="J377" s="1">
        <v>0</v>
      </c>
      <c r="K377" s="1">
        <v>0</v>
      </c>
    </row>
    <row r="378" spans="1:13" s="1" customFormat="1" x14ac:dyDescent="0.2">
      <c r="A378" s="1" t="s">
        <v>3011</v>
      </c>
      <c r="D378" s="1" t="s">
        <v>5</v>
      </c>
      <c r="E378" s="1" t="s">
        <v>620</v>
      </c>
      <c r="F378" s="1" t="s">
        <v>11</v>
      </c>
      <c r="G378" s="1" t="s">
        <v>8</v>
      </c>
      <c r="H378" s="1" t="s">
        <v>112</v>
      </c>
      <c r="I378" s="1">
        <v>1</v>
      </c>
      <c r="J378" s="1">
        <v>0</v>
      </c>
      <c r="K378" s="1">
        <v>0</v>
      </c>
    </row>
    <row r="379" spans="1:13" s="1" customFormat="1" x14ac:dyDescent="0.2">
      <c r="A379" s="1" t="s">
        <v>3012</v>
      </c>
      <c r="D379" s="1" t="s">
        <v>10</v>
      </c>
      <c r="E379" s="1" t="s">
        <v>8</v>
      </c>
      <c r="F379" s="1" t="s">
        <v>11</v>
      </c>
      <c r="G379" s="1" t="s">
        <v>8</v>
      </c>
      <c r="H379" s="1" t="s">
        <v>112</v>
      </c>
      <c r="I379" s="1">
        <v>1</v>
      </c>
      <c r="J379" s="1">
        <v>0</v>
      </c>
      <c r="K379" s="1">
        <v>0</v>
      </c>
    </row>
    <row r="380" spans="1:13" s="1" customFormat="1" x14ac:dyDescent="0.2">
      <c r="A380" s="1" t="s">
        <v>3013</v>
      </c>
      <c r="D380" s="1" t="s">
        <v>10</v>
      </c>
      <c r="E380" s="1" t="s">
        <v>8</v>
      </c>
      <c r="F380" s="1" t="s">
        <v>11</v>
      </c>
      <c r="G380" s="1" t="s">
        <v>8</v>
      </c>
      <c r="H380" s="1" t="s">
        <v>112</v>
      </c>
      <c r="I380" s="1">
        <v>1</v>
      </c>
      <c r="J380" s="1">
        <v>0</v>
      </c>
      <c r="K380" s="1">
        <v>0</v>
      </c>
    </row>
    <row r="381" spans="1:13" s="1" customFormat="1" x14ac:dyDescent="0.2">
      <c r="A381" s="1" t="s">
        <v>3014</v>
      </c>
      <c r="D381" s="1" t="s">
        <v>5</v>
      </c>
      <c r="E381" s="1" t="s">
        <v>8</v>
      </c>
      <c r="F381" s="1" t="s">
        <v>11</v>
      </c>
      <c r="G381" s="1" t="s">
        <v>8</v>
      </c>
      <c r="H381" s="1" t="s">
        <v>112</v>
      </c>
      <c r="I381" s="1">
        <v>1</v>
      </c>
      <c r="J381" s="1">
        <v>0</v>
      </c>
      <c r="K381" s="1">
        <v>0</v>
      </c>
    </row>
    <row r="382" spans="1:13" s="1" customFormat="1" x14ac:dyDescent="0.2">
      <c r="A382" s="1" t="s">
        <v>3017</v>
      </c>
      <c r="D382" s="1" t="s">
        <v>10</v>
      </c>
      <c r="E382" s="1" t="s">
        <v>8</v>
      </c>
      <c r="F382" s="1" t="s">
        <v>11</v>
      </c>
      <c r="G382" s="1" t="s">
        <v>8</v>
      </c>
      <c r="H382" s="1" t="s">
        <v>112</v>
      </c>
      <c r="I382" s="1">
        <v>1</v>
      </c>
      <c r="J382" s="1">
        <v>0</v>
      </c>
      <c r="K382" s="1">
        <v>0</v>
      </c>
    </row>
    <row r="383" spans="1:13" s="1" customFormat="1" x14ac:dyDescent="0.2">
      <c r="A383" s="1" t="s">
        <v>3019</v>
      </c>
      <c r="D383" s="1" t="s">
        <v>10</v>
      </c>
      <c r="E383" s="1" t="s">
        <v>8</v>
      </c>
      <c r="F383" s="1" t="s">
        <v>11</v>
      </c>
      <c r="G383" s="1" t="s">
        <v>8</v>
      </c>
      <c r="H383" s="1" t="s">
        <v>112</v>
      </c>
      <c r="I383" s="1">
        <v>1</v>
      </c>
      <c r="J383" s="1">
        <v>0</v>
      </c>
      <c r="K383" s="1">
        <v>0</v>
      </c>
    </row>
    <row r="384" spans="1:13" s="1" customFormat="1" x14ac:dyDescent="0.2">
      <c r="A384" s="1" t="s">
        <v>3028</v>
      </c>
      <c r="D384" s="1" t="s">
        <v>5</v>
      </c>
      <c r="E384" s="1" t="s">
        <v>8</v>
      </c>
      <c r="F384" s="1" t="s">
        <v>11</v>
      </c>
      <c r="G384" s="1" t="s">
        <v>8</v>
      </c>
      <c r="H384" s="1" t="s">
        <v>112</v>
      </c>
      <c r="I384" s="1">
        <v>1</v>
      </c>
      <c r="J384" s="1">
        <v>0</v>
      </c>
      <c r="K384" s="1">
        <v>0</v>
      </c>
    </row>
    <row r="385" spans="1:13" s="1" customFormat="1" x14ac:dyDescent="0.2">
      <c r="A385" s="1" t="s">
        <v>3029</v>
      </c>
      <c r="D385" s="1" t="s">
        <v>10</v>
      </c>
      <c r="E385" s="1" t="s">
        <v>8</v>
      </c>
      <c r="F385" s="1" t="s">
        <v>1226</v>
      </c>
      <c r="G385" s="1" t="s">
        <v>8</v>
      </c>
      <c r="H385" s="1" t="s">
        <v>112</v>
      </c>
      <c r="I385" s="1">
        <v>1</v>
      </c>
      <c r="J385" s="1">
        <v>0</v>
      </c>
      <c r="K385" s="1">
        <v>0</v>
      </c>
    </row>
    <row r="386" spans="1:13" s="1" customFormat="1" x14ac:dyDescent="0.2">
      <c r="A386" s="1" t="s">
        <v>3031</v>
      </c>
      <c r="D386" s="1" t="s">
        <v>10</v>
      </c>
      <c r="E386" s="1" t="s">
        <v>8</v>
      </c>
      <c r="F386" s="1" t="s">
        <v>1262</v>
      </c>
      <c r="G386" s="1" t="s">
        <v>8</v>
      </c>
      <c r="H386" s="1" t="s">
        <v>112</v>
      </c>
      <c r="I386" s="1">
        <v>1</v>
      </c>
      <c r="J386" s="1">
        <v>0</v>
      </c>
      <c r="K386" s="1">
        <v>0</v>
      </c>
      <c r="M386" s="2"/>
    </row>
    <row r="387" spans="1:13" s="1" customFormat="1" x14ac:dyDescent="0.2">
      <c r="A387" s="1" t="s">
        <v>3032</v>
      </c>
      <c r="D387" s="1" t="s">
        <v>5</v>
      </c>
      <c r="E387" s="1" t="s">
        <v>620</v>
      </c>
      <c r="F387" s="1" t="s">
        <v>1226</v>
      </c>
      <c r="G387" s="1" t="s">
        <v>8</v>
      </c>
      <c r="H387" s="1" t="s">
        <v>112</v>
      </c>
      <c r="I387" s="1">
        <v>1</v>
      </c>
      <c r="J387" s="1">
        <v>0</v>
      </c>
      <c r="K387" s="1">
        <v>0</v>
      </c>
    </row>
    <row r="388" spans="1:13" s="1" customFormat="1" x14ac:dyDescent="0.2">
      <c r="A388" s="1" t="s">
        <v>3033</v>
      </c>
      <c r="D388" s="1" t="s">
        <v>5</v>
      </c>
      <c r="E388" s="1" t="s">
        <v>8</v>
      </c>
      <c r="F388" s="1" t="s">
        <v>11</v>
      </c>
      <c r="G388" s="1" t="s">
        <v>8</v>
      </c>
      <c r="H388" s="1" t="s">
        <v>112</v>
      </c>
      <c r="I388" s="1">
        <v>1</v>
      </c>
      <c r="J388" s="1">
        <v>0</v>
      </c>
      <c r="K388" s="1">
        <v>0</v>
      </c>
      <c r="M388" s="2"/>
    </row>
    <row r="389" spans="1:13" s="1" customFormat="1" x14ac:dyDescent="0.2">
      <c r="A389" s="1" t="s">
        <v>3034</v>
      </c>
      <c r="D389" s="1" t="s">
        <v>10</v>
      </c>
      <c r="E389" s="1" t="s">
        <v>8</v>
      </c>
      <c r="F389" s="1" t="s">
        <v>11</v>
      </c>
      <c r="G389" s="1" t="s">
        <v>8</v>
      </c>
      <c r="H389" s="1" t="s">
        <v>112</v>
      </c>
      <c r="I389" s="1">
        <v>1</v>
      </c>
      <c r="J389" s="1">
        <v>0</v>
      </c>
      <c r="K389" s="1">
        <v>0</v>
      </c>
    </row>
    <row r="390" spans="1:13" s="1" customFormat="1" x14ac:dyDescent="0.2">
      <c r="A390" s="1" t="s">
        <v>3045</v>
      </c>
      <c r="D390" s="1" t="s">
        <v>10</v>
      </c>
      <c r="E390" s="1" t="s">
        <v>8</v>
      </c>
      <c r="F390" s="1" t="s">
        <v>11</v>
      </c>
      <c r="G390" s="1" t="s">
        <v>8</v>
      </c>
      <c r="H390" s="1" t="s">
        <v>9</v>
      </c>
      <c r="I390" s="1">
        <v>1</v>
      </c>
      <c r="J390" s="1">
        <v>0</v>
      </c>
      <c r="K390" s="1">
        <v>0</v>
      </c>
    </row>
    <row r="391" spans="1:13" s="1" customFormat="1" x14ac:dyDescent="0.2">
      <c r="A391" s="1" t="s">
        <v>3049</v>
      </c>
      <c r="D391" s="1" t="s">
        <v>5</v>
      </c>
      <c r="E391" s="1" t="s">
        <v>8</v>
      </c>
      <c r="F391" s="1" t="s">
        <v>11</v>
      </c>
      <c r="G391" s="1" t="s">
        <v>8</v>
      </c>
      <c r="H391" s="1" t="s">
        <v>112</v>
      </c>
      <c r="I391" s="1">
        <v>1</v>
      </c>
      <c r="J391" s="1">
        <v>0</v>
      </c>
      <c r="K391" s="1">
        <v>0</v>
      </c>
    </row>
    <row r="392" spans="1:13" s="1" customFormat="1" x14ac:dyDescent="0.2">
      <c r="A392" s="1" t="s">
        <v>3050</v>
      </c>
      <c r="D392" s="1" t="s">
        <v>5</v>
      </c>
      <c r="E392" s="1" t="s">
        <v>8</v>
      </c>
      <c r="F392" s="1" t="s">
        <v>11</v>
      </c>
      <c r="G392" s="1" t="s">
        <v>8</v>
      </c>
      <c r="H392" s="1" t="s">
        <v>9</v>
      </c>
      <c r="I392" s="1">
        <v>1</v>
      </c>
      <c r="J392" s="1">
        <v>0</v>
      </c>
      <c r="K392" s="1">
        <v>0</v>
      </c>
    </row>
    <row r="393" spans="1:13" s="1" customFormat="1" x14ac:dyDescent="0.2">
      <c r="A393" s="1" t="s">
        <v>3051</v>
      </c>
      <c r="D393" s="1" t="s">
        <v>10</v>
      </c>
      <c r="E393" s="1" t="s">
        <v>8</v>
      </c>
      <c r="F393" s="1" t="s">
        <v>11</v>
      </c>
      <c r="G393" s="1" t="s">
        <v>8</v>
      </c>
      <c r="H393" s="1" t="s">
        <v>9</v>
      </c>
      <c r="I393" s="1">
        <v>1</v>
      </c>
      <c r="J393" s="1">
        <v>0</v>
      </c>
      <c r="K393" s="1">
        <v>0</v>
      </c>
    </row>
    <row r="394" spans="1:13" s="1" customFormat="1" x14ac:dyDescent="0.2">
      <c r="A394" s="1" t="s">
        <v>3052</v>
      </c>
      <c r="D394" s="1" t="s">
        <v>10</v>
      </c>
      <c r="E394" s="1" t="s">
        <v>8</v>
      </c>
      <c r="F394" s="1" t="s">
        <v>11</v>
      </c>
      <c r="G394" s="1" t="s">
        <v>8</v>
      </c>
      <c r="H394" s="1" t="s">
        <v>9</v>
      </c>
      <c r="I394" s="1">
        <v>1</v>
      </c>
      <c r="J394" s="1">
        <v>0</v>
      </c>
      <c r="K394" s="1">
        <v>0</v>
      </c>
    </row>
    <row r="395" spans="1:13" s="1" customFormat="1" x14ac:dyDescent="0.2">
      <c r="A395" s="1" t="s">
        <v>3053</v>
      </c>
      <c r="D395" s="1" t="s">
        <v>10</v>
      </c>
      <c r="E395" s="1" t="s">
        <v>8</v>
      </c>
      <c r="F395" s="1" t="s">
        <v>11</v>
      </c>
      <c r="G395" s="1" t="s">
        <v>8</v>
      </c>
      <c r="H395" s="1" t="s">
        <v>9</v>
      </c>
      <c r="I395" s="1">
        <v>1</v>
      </c>
      <c r="J395" s="1">
        <v>0</v>
      </c>
      <c r="K395" s="1">
        <v>0</v>
      </c>
    </row>
    <row r="396" spans="1:13" s="1" customFormat="1" x14ac:dyDescent="0.2">
      <c r="A396" s="1" t="s">
        <v>3054</v>
      </c>
      <c r="D396" s="1" t="s">
        <v>10</v>
      </c>
      <c r="E396" s="1" t="s">
        <v>8</v>
      </c>
      <c r="F396" s="1" t="s">
        <v>11</v>
      </c>
      <c r="G396" s="1" t="s">
        <v>8</v>
      </c>
      <c r="H396" s="1" t="s">
        <v>9</v>
      </c>
      <c r="I396" s="1">
        <v>1</v>
      </c>
      <c r="J396" s="1">
        <v>0</v>
      </c>
      <c r="K396" s="1">
        <v>0</v>
      </c>
    </row>
    <row r="397" spans="1:13" s="1" customFormat="1" x14ac:dyDescent="0.2">
      <c r="A397" s="1" t="s">
        <v>3055</v>
      </c>
      <c r="D397" s="1" t="s">
        <v>10</v>
      </c>
      <c r="E397" s="1" t="s">
        <v>3</v>
      </c>
      <c r="F397" s="1" t="s">
        <v>44</v>
      </c>
      <c r="G397" s="1" t="s">
        <v>8</v>
      </c>
      <c r="H397" s="1" t="s">
        <v>9</v>
      </c>
      <c r="I397" s="1">
        <v>1</v>
      </c>
      <c r="J397" s="1">
        <v>0</v>
      </c>
      <c r="K397" s="1">
        <v>0</v>
      </c>
    </row>
    <row r="398" spans="1:13" s="1" customFormat="1" x14ac:dyDescent="0.2">
      <c r="A398" s="1" t="s">
        <v>3056</v>
      </c>
      <c r="D398" s="1" t="s">
        <v>10</v>
      </c>
      <c r="E398" s="1" t="s">
        <v>8</v>
      </c>
      <c r="F398" s="1" t="s">
        <v>11</v>
      </c>
      <c r="G398" s="1" t="s">
        <v>8</v>
      </c>
      <c r="H398" s="1" t="s">
        <v>9</v>
      </c>
      <c r="I398" s="1">
        <v>1</v>
      </c>
      <c r="J398" s="1">
        <v>0</v>
      </c>
      <c r="K398" s="1">
        <v>0</v>
      </c>
    </row>
    <row r="399" spans="1:13" s="1" customFormat="1" x14ac:dyDescent="0.2">
      <c r="A399" s="1" t="s">
        <v>3061</v>
      </c>
      <c r="D399" s="1" t="s">
        <v>5</v>
      </c>
      <c r="E399" s="1" t="s">
        <v>8</v>
      </c>
      <c r="F399" s="1" t="s">
        <v>11</v>
      </c>
      <c r="G399" s="1" t="s">
        <v>8</v>
      </c>
      <c r="H399" s="1" t="s">
        <v>9</v>
      </c>
      <c r="I399" s="1">
        <v>1</v>
      </c>
      <c r="J399" s="1">
        <v>0</v>
      </c>
      <c r="K399" s="1">
        <v>0</v>
      </c>
    </row>
    <row r="400" spans="1:13" s="1" customFormat="1" x14ac:dyDescent="0.2">
      <c r="A400" s="1" t="s">
        <v>3063</v>
      </c>
      <c r="D400" s="1" t="s">
        <v>5</v>
      </c>
      <c r="E400" s="1" t="s">
        <v>3</v>
      </c>
      <c r="F400" s="1" t="s">
        <v>44</v>
      </c>
      <c r="G400" s="1" t="s">
        <v>8</v>
      </c>
      <c r="H400" s="1" t="s">
        <v>2916</v>
      </c>
      <c r="I400" s="1">
        <v>1</v>
      </c>
      <c r="J400" s="1">
        <v>0</v>
      </c>
      <c r="K400" s="1">
        <v>0</v>
      </c>
    </row>
    <row r="401" spans="1:24" s="1" customFormat="1" x14ac:dyDescent="0.2">
      <c r="A401" s="1" t="s">
        <v>3080</v>
      </c>
      <c r="D401" s="1" t="s">
        <v>10</v>
      </c>
      <c r="E401" s="1" t="s">
        <v>8</v>
      </c>
      <c r="F401" s="1" t="s">
        <v>11</v>
      </c>
      <c r="G401" s="1" t="s">
        <v>8</v>
      </c>
      <c r="H401" s="1" t="s">
        <v>9</v>
      </c>
      <c r="I401" s="1">
        <v>1</v>
      </c>
      <c r="J401" s="1">
        <v>0</v>
      </c>
      <c r="K401" s="1">
        <v>0</v>
      </c>
    </row>
    <row r="402" spans="1:24" s="1" customFormat="1" x14ac:dyDescent="0.2">
      <c r="A402" s="1" t="s">
        <v>3081</v>
      </c>
      <c r="D402" s="1" t="s">
        <v>10</v>
      </c>
      <c r="E402" s="1" t="s">
        <v>620</v>
      </c>
      <c r="F402" s="1" t="s">
        <v>11</v>
      </c>
      <c r="G402" s="1" t="s">
        <v>8</v>
      </c>
      <c r="H402" s="1" t="s">
        <v>9</v>
      </c>
      <c r="I402" s="1">
        <v>1</v>
      </c>
      <c r="J402" s="1">
        <v>0</v>
      </c>
      <c r="K402" s="1">
        <v>0</v>
      </c>
    </row>
    <row r="403" spans="1:24" s="1" customFormat="1" x14ac:dyDescent="0.2">
      <c r="A403" s="1" t="s">
        <v>3082</v>
      </c>
      <c r="D403" s="1" t="s">
        <v>5</v>
      </c>
      <c r="E403" s="1" t="s">
        <v>8</v>
      </c>
      <c r="F403" s="1" t="s">
        <v>11</v>
      </c>
      <c r="G403" s="1" t="s">
        <v>8</v>
      </c>
      <c r="H403" s="1" t="s">
        <v>9</v>
      </c>
      <c r="I403" s="1">
        <v>1</v>
      </c>
      <c r="J403" s="1">
        <v>0</v>
      </c>
      <c r="K403" s="1">
        <v>0</v>
      </c>
    </row>
    <row r="404" spans="1:24" s="1" customFormat="1" x14ac:dyDescent="0.2">
      <c r="A404" s="1" t="s">
        <v>3083</v>
      </c>
      <c r="D404" s="1" t="s">
        <v>10</v>
      </c>
      <c r="E404" s="1" t="s">
        <v>8</v>
      </c>
      <c r="F404" s="1" t="s">
        <v>11</v>
      </c>
      <c r="G404" s="1" t="s">
        <v>8</v>
      </c>
      <c r="H404" s="1" t="s">
        <v>9</v>
      </c>
      <c r="I404" s="1">
        <v>1</v>
      </c>
      <c r="J404" s="1">
        <v>0</v>
      </c>
      <c r="K404" s="1">
        <v>0</v>
      </c>
    </row>
    <row r="405" spans="1:24" s="1" customFormat="1" x14ac:dyDescent="0.2">
      <c r="A405" s="1" t="s">
        <v>3084</v>
      </c>
      <c r="D405" s="1" t="s">
        <v>5</v>
      </c>
      <c r="E405" s="1" t="s">
        <v>8</v>
      </c>
      <c r="F405" s="1" t="s">
        <v>11</v>
      </c>
      <c r="G405" s="1" t="s">
        <v>8</v>
      </c>
      <c r="H405" s="1" t="s">
        <v>9</v>
      </c>
      <c r="I405" s="1">
        <v>1</v>
      </c>
      <c r="J405" s="1">
        <v>0</v>
      </c>
      <c r="K405" s="1">
        <v>0</v>
      </c>
      <c r="M405" s="2"/>
    </row>
    <row r="406" spans="1:24" s="1" customFormat="1" x14ac:dyDescent="0.2">
      <c r="A406" s="1" t="s">
        <v>3098</v>
      </c>
      <c r="D406" s="1" t="s">
        <v>5</v>
      </c>
      <c r="E406" s="1" t="s">
        <v>8</v>
      </c>
      <c r="F406" s="1" t="s">
        <v>26</v>
      </c>
      <c r="G406" s="1" t="s">
        <v>8</v>
      </c>
      <c r="H406" s="1" t="s">
        <v>9</v>
      </c>
      <c r="I406" s="1">
        <v>1</v>
      </c>
      <c r="J406" s="1">
        <v>0</v>
      </c>
      <c r="K406" s="1">
        <v>0</v>
      </c>
      <c r="P406" s="11"/>
      <c r="Q406" s="11"/>
      <c r="R406" s="11"/>
      <c r="T406" s="11"/>
      <c r="U406" s="11"/>
      <c r="W406" s="11"/>
      <c r="X406" s="11"/>
    </row>
    <row r="407" spans="1:24" s="1" customFormat="1" x14ac:dyDescent="0.2">
      <c r="A407" s="1" t="s">
        <v>3099</v>
      </c>
      <c r="D407" s="1" t="s">
        <v>5</v>
      </c>
      <c r="E407" s="1" t="s">
        <v>8</v>
      </c>
      <c r="F407" s="1" t="s">
        <v>11</v>
      </c>
      <c r="G407" s="1" t="s">
        <v>8</v>
      </c>
      <c r="H407" s="1" t="s">
        <v>9</v>
      </c>
      <c r="I407" s="1">
        <v>1</v>
      </c>
      <c r="J407" s="1">
        <v>0</v>
      </c>
      <c r="K407" s="1">
        <v>0</v>
      </c>
      <c r="Q407" s="11"/>
      <c r="R407" s="11"/>
      <c r="U407" s="11"/>
      <c r="X407" s="11"/>
    </row>
    <row r="408" spans="1:24" s="1" customFormat="1" x14ac:dyDescent="0.2">
      <c r="A408" s="1" t="s">
        <v>3100</v>
      </c>
      <c r="D408" s="1" t="s">
        <v>10</v>
      </c>
      <c r="E408" s="1" t="s">
        <v>8</v>
      </c>
      <c r="F408" s="1" t="s">
        <v>11</v>
      </c>
      <c r="G408" s="1" t="s">
        <v>8</v>
      </c>
      <c r="H408" s="1" t="s">
        <v>9</v>
      </c>
      <c r="I408" s="1">
        <v>1</v>
      </c>
      <c r="J408" s="1">
        <v>0</v>
      </c>
      <c r="K408" s="1">
        <v>0</v>
      </c>
      <c r="M408" s="2"/>
      <c r="P408" s="11"/>
      <c r="Q408" s="11"/>
      <c r="R408" s="11"/>
      <c r="T408" s="11"/>
      <c r="U408" s="11"/>
      <c r="W408" s="11"/>
      <c r="X408" s="11"/>
    </row>
    <row r="409" spans="1:24" s="1" customFormat="1" x14ac:dyDescent="0.2">
      <c r="A409" s="1" t="s">
        <v>3101</v>
      </c>
      <c r="D409" s="1" t="s">
        <v>10</v>
      </c>
      <c r="E409" s="1" t="s">
        <v>8</v>
      </c>
      <c r="F409" s="1" t="s">
        <v>11</v>
      </c>
      <c r="G409" s="1" t="s">
        <v>8</v>
      </c>
      <c r="H409" s="1" t="s">
        <v>9</v>
      </c>
      <c r="I409" s="1">
        <v>1</v>
      </c>
      <c r="J409" s="1">
        <v>0</v>
      </c>
      <c r="K409" s="1">
        <v>0</v>
      </c>
      <c r="P409" s="11"/>
      <c r="Q409" s="11"/>
      <c r="R409" s="11"/>
      <c r="T409" s="11"/>
      <c r="U409" s="11"/>
      <c r="W409" s="11"/>
      <c r="X409" s="11"/>
    </row>
    <row r="410" spans="1:24" s="1" customFormat="1" x14ac:dyDescent="0.2">
      <c r="A410" s="1" t="s">
        <v>3102</v>
      </c>
      <c r="D410" s="1" t="s">
        <v>10</v>
      </c>
      <c r="E410" s="1" t="s">
        <v>8</v>
      </c>
      <c r="F410" s="1" t="s">
        <v>11</v>
      </c>
      <c r="G410" s="1" t="s">
        <v>8</v>
      </c>
      <c r="H410" s="1" t="s">
        <v>9</v>
      </c>
      <c r="I410" s="1">
        <v>1</v>
      </c>
      <c r="J410" s="1">
        <v>0</v>
      </c>
      <c r="K410" s="1">
        <v>0</v>
      </c>
      <c r="P410" s="11"/>
      <c r="Q410" s="11"/>
      <c r="R410" s="11"/>
      <c r="T410" s="11"/>
      <c r="U410" s="11"/>
      <c r="W410" s="11"/>
      <c r="X410" s="11"/>
    </row>
    <row r="411" spans="1:24" s="1" customFormat="1" x14ac:dyDescent="0.2">
      <c r="A411" s="1" t="s">
        <v>3114</v>
      </c>
      <c r="D411" s="1" t="s">
        <v>10</v>
      </c>
      <c r="E411" s="1" t="s">
        <v>8</v>
      </c>
      <c r="F411" s="1" t="s">
        <v>11</v>
      </c>
      <c r="G411" s="1" t="s">
        <v>8</v>
      </c>
      <c r="H411" s="1" t="s">
        <v>112</v>
      </c>
      <c r="I411" s="1">
        <v>1</v>
      </c>
      <c r="J411" s="1">
        <v>0</v>
      </c>
      <c r="K411" s="1">
        <v>0</v>
      </c>
      <c r="P411" s="11"/>
      <c r="Q411" s="11"/>
      <c r="R411" s="11"/>
      <c r="T411" s="11"/>
      <c r="U411" s="11"/>
      <c r="W411" s="11"/>
      <c r="X411" s="11"/>
    </row>
    <row r="412" spans="1:24" s="1" customFormat="1" x14ac:dyDescent="0.2">
      <c r="A412" s="1" t="s">
        <v>3115</v>
      </c>
      <c r="D412" s="1" t="s">
        <v>10</v>
      </c>
      <c r="E412" s="1" t="s">
        <v>8</v>
      </c>
      <c r="F412" s="1" t="s">
        <v>11</v>
      </c>
      <c r="G412" s="1" t="s">
        <v>8</v>
      </c>
      <c r="H412" s="1" t="s">
        <v>9</v>
      </c>
      <c r="I412" s="1">
        <v>1</v>
      </c>
      <c r="J412" s="1">
        <v>0</v>
      </c>
      <c r="K412" s="1">
        <v>0</v>
      </c>
      <c r="P412" s="11"/>
      <c r="Q412" s="11"/>
      <c r="R412" s="11"/>
      <c r="T412" s="11"/>
      <c r="U412" s="11"/>
      <c r="W412" s="11"/>
      <c r="X412" s="11"/>
    </row>
    <row r="413" spans="1:24" s="1" customFormat="1" x14ac:dyDescent="0.2">
      <c r="A413" s="1" t="s">
        <v>3116</v>
      </c>
      <c r="D413" s="1" t="s">
        <v>10</v>
      </c>
      <c r="E413" s="1" t="s">
        <v>620</v>
      </c>
      <c r="F413" s="1" t="s">
        <v>11</v>
      </c>
      <c r="G413" s="1" t="s">
        <v>8</v>
      </c>
      <c r="H413" s="1" t="s">
        <v>9</v>
      </c>
      <c r="I413" s="1">
        <v>1</v>
      </c>
      <c r="J413" s="1">
        <v>0</v>
      </c>
      <c r="K413" s="1">
        <v>0</v>
      </c>
      <c r="P413" s="11"/>
      <c r="Q413" s="11"/>
      <c r="R413" s="11"/>
      <c r="T413" s="11"/>
      <c r="U413" s="11"/>
      <c r="W413" s="11"/>
      <c r="X413" s="11"/>
    </row>
    <row r="414" spans="1:24" s="1" customFormat="1" x14ac:dyDescent="0.2">
      <c r="A414" s="1" t="s">
        <v>3117</v>
      </c>
      <c r="D414" s="1" t="s">
        <v>10</v>
      </c>
      <c r="E414" s="1" t="s">
        <v>8</v>
      </c>
      <c r="F414" s="1" t="s">
        <v>11</v>
      </c>
      <c r="G414" s="1" t="s">
        <v>8</v>
      </c>
      <c r="H414" s="1" t="s">
        <v>9</v>
      </c>
      <c r="I414" s="1">
        <v>1</v>
      </c>
      <c r="J414" s="1">
        <v>0</v>
      </c>
      <c r="K414" s="1">
        <v>0</v>
      </c>
      <c r="P414" s="11"/>
      <c r="Q414" s="11"/>
      <c r="R414" s="11"/>
      <c r="T414" s="11"/>
      <c r="U414" s="11"/>
      <c r="W414" s="11"/>
      <c r="X414" s="11"/>
    </row>
    <row r="415" spans="1:24" s="1" customFormat="1" x14ac:dyDescent="0.2">
      <c r="A415" s="1" t="s">
        <v>3118</v>
      </c>
      <c r="D415" s="1" t="s">
        <v>10</v>
      </c>
      <c r="E415" s="1" t="s">
        <v>8</v>
      </c>
      <c r="F415" s="1" t="s">
        <v>11</v>
      </c>
      <c r="G415" s="1" t="s">
        <v>8</v>
      </c>
      <c r="H415" s="1" t="s">
        <v>9</v>
      </c>
      <c r="I415" s="1">
        <v>1</v>
      </c>
      <c r="J415" s="1">
        <v>0</v>
      </c>
      <c r="K415" s="1">
        <v>0</v>
      </c>
      <c r="P415" s="11"/>
      <c r="Q415" s="11"/>
      <c r="R415" s="11"/>
      <c r="T415" s="11"/>
      <c r="U415" s="11"/>
      <c r="W415" s="11"/>
      <c r="X415" s="11"/>
    </row>
    <row r="416" spans="1:24" s="1" customFormat="1" x14ac:dyDescent="0.2">
      <c r="A416" s="1" t="s">
        <v>3119</v>
      </c>
      <c r="D416" s="1" t="s">
        <v>5</v>
      </c>
      <c r="E416" s="1" t="s">
        <v>8</v>
      </c>
      <c r="F416" s="1" t="s">
        <v>11</v>
      </c>
      <c r="G416" s="1" t="s">
        <v>8</v>
      </c>
      <c r="H416" s="1" t="s">
        <v>9</v>
      </c>
      <c r="I416" s="1">
        <v>1</v>
      </c>
      <c r="J416" s="1">
        <v>0</v>
      </c>
      <c r="K416" s="1">
        <v>0</v>
      </c>
      <c r="P416" s="11"/>
      <c r="Q416" s="11"/>
      <c r="R416" s="11"/>
      <c r="T416" s="11"/>
      <c r="U416" s="11"/>
      <c r="W416" s="11"/>
      <c r="X416" s="11"/>
    </row>
    <row r="417" spans="1:24" s="1" customFormat="1" x14ac:dyDescent="0.2">
      <c r="A417" s="1" t="s">
        <v>3128</v>
      </c>
      <c r="D417" s="1" t="s">
        <v>10</v>
      </c>
      <c r="E417" s="1" t="s">
        <v>8</v>
      </c>
      <c r="F417" s="1" t="s">
        <v>11</v>
      </c>
      <c r="G417" s="1" t="s">
        <v>8</v>
      </c>
      <c r="H417" s="1" t="s">
        <v>9</v>
      </c>
      <c r="I417" s="1">
        <v>1</v>
      </c>
      <c r="J417" s="1">
        <v>0</v>
      </c>
      <c r="K417" s="1">
        <v>0</v>
      </c>
      <c r="P417" s="11"/>
      <c r="Q417" s="11"/>
      <c r="R417" s="11"/>
      <c r="T417" s="11"/>
      <c r="U417" s="11"/>
      <c r="W417" s="11"/>
      <c r="X417" s="11"/>
    </row>
    <row r="418" spans="1:24" s="1" customFormat="1" x14ac:dyDescent="0.2">
      <c r="A418" s="1" t="s">
        <v>3129</v>
      </c>
      <c r="D418" s="1" t="s">
        <v>10</v>
      </c>
      <c r="E418" s="1" t="s">
        <v>3</v>
      </c>
      <c r="F418" s="1" t="s">
        <v>44</v>
      </c>
      <c r="G418" s="1" t="s">
        <v>8</v>
      </c>
      <c r="H418" s="1" t="s">
        <v>9</v>
      </c>
      <c r="I418" s="1">
        <v>1</v>
      </c>
      <c r="J418" s="1">
        <v>0</v>
      </c>
      <c r="K418" s="1">
        <v>0</v>
      </c>
      <c r="M418" s="2"/>
      <c r="P418" s="11"/>
      <c r="Q418" s="11"/>
      <c r="R418" s="11"/>
      <c r="T418" s="11"/>
      <c r="U418" s="11"/>
      <c r="W418" s="11"/>
      <c r="X418" s="11"/>
    </row>
    <row r="419" spans="1:24" s="1" customFormat="1" x14ac:dyDescent="0.2">
      <c r="A419" s="1" t="s">
        <v>3130</v>
      </c>
      <c r="D419" s="1" t="s">
        <v>5</v>
      </c>
      <c r="E419" s="1" t="s">
        <v>3</v>
      </c>
      <c r="F419" s="1" t="s">
        <v>11</v>
      </c>
      <c r="G419" s="1" t="s">
        <v>8</v>
      </c>
      <c r="H419" s="1" t="s">
        <v>9</v>
      </c>
      <c r="I419" s="1">
        <v>1</v>
      </c>
      <c r="J419" s="1">
        <v>0</v>
      </c>
      <c r="K419" s="1">
        <v>0</v>
      </c>
      <c r="P419" s="11"/>
      <c r="Q419" s="11"/>
      <c r="R419" s="11"/>
      <c r="T419" s="11"/>
      <c r="U419" s="11"/>
      <c r="W419" s="11"/>
      <c r="X419" s="11"/>
    </row>
    <row r="420" spans="1:24" s="1" customFormat="1" x14ac:dyDescent="0.2">
      <c r="A420" s="1" t="s">
        <v>3133</v>
      </c>
      <c r="D420" s="1" t="s">
        <v>10</v>
      </c>
      <c r="E420" s="1" t="s">
        <v>8</v>
      </c>
      <c r="F420" s="1" t="s">
        <v>1262</v>
      </c>
      <c r="G420" s="1" t="s">
        <v>8</v>
      </c>
      <c r="H420" s="1" t="s">
        <v>9</v>
      </c>
      <c r="I420" s="1">
        <v>1</v>
      </c>
      <c r="J420" s="1">
        <v>0</v>
      </c>
      <c r="K420" s="1">
        <v>0</v>
      </c>
      <c r="P420" s="11"/>
      <c r="Q420" s="11"/>
      <c r="R420" s="11"/>
      <c r="T420" s="11"/>
      <c r="U420" s="11"/>
      <c r="W420" s="11"/>
      <c r="X420" s="11"/>
    </row>
    <row r="421" spans="1:24" s="1" customFormat="1" x14ac:dyDescent="0.2">
      <c r="A421" s="1" t="s">
        <v>3134</v>
      </c>
      <c r="D421" s="1" t="s">
        <v>10</v>
      </c>
      <c r="E421" s="1" t="s">
        <v>8</v>
      </c>
      <c r="F421" s="1" t="s">
        <v>11</v>
      </c>
      <c r="G421" s="1" t="s">
        <v>8</v>
      </c>
      <c r="H421" s="1" t="s">
        <v>9</v>
      </c>
      <c r="I421" s="1">
        <v>1</v>
      </c>
      <c r="J421" s="1">
        <v>0</v>
      </c>
      <c r="K421" s="1">
        <v>0</v>
      </c>
      <c r="P421" s="11"/>
      <c r="Q421" s="11"/>
      <c r="R421" s="11"/>
      <c r="T421" s="11"/>
      <c r="U421" s="11"/>
      <c r="W421" s="11"/>
      <c r="X421" s="11"/>
    </row>
    <row r="422" spans="1:24" s="1" customFormat="1" x14ac:dyDescent="0.2">
      <c r="A422" s="1" t="s">
        <v>3135</v>
      </c>
      <c r="D422" s="1" t="s">
        <v>5</v>
      </c>
      <c r="E422" s="1" t="s">
        <v>8</v>
      </c>
      <c r="F422" s="1" t="s">
        <v>44</v>
      </c>
      <c r="G422" s="1" t="s">
        <v>8</v>
      </c>
      <c r="H422" s="1" t="s">
        <v>9</v>
      </c>
      <c r="I422" s="1">
        <v>1</v>
      </c>
      <c r="J422" s="1">
        <v>0</v>
      </c>
      <c r="K422" s="1">
        <v>0</v>
      </c>
      <c r="P422" s="11"/>
      <c r="Q422" s="11"/>
      <c r="R422" s="11"/>
      <c r="T422" s="11"/>
      <c r="U422" s="11"/>
      <c r="W422" s="11"/>
      <c r="X422" s="11"/>
    </row>
    <row r="423" spans="1:24" s="1" customFormat="1" x14ac:dyDescent="0.2">
      <c r="A423" s="1" t="s">
        <v>3136</v>
      </c>
      <c r="D423" s="1" t="s">
        <v>5</v>
      </c>
      <c r="E423" s="1" t="s">
        <v>8</v>
      </c>
      <c r="F423" s="1" t="s">
        <v>11</v>
      </c>
      <c r="G423" s="1" t="s">
        <v>8</v>
      </c>
      <c r="H423" s="1" t="s">
        <v>9</v>
      </c>
      <c r="I423" s="1">
        <v>1</v>
      </c>
      <c r="J423" s="1">
        <v>0</v>
      </c>
      <c r="K423" s="1">
        <v>0</v>
      </c>
      <c r="P423" s="11"/>
      <c r="Q423" s="11"/>
      <c r="R423" s="11"/>
      <c r="T423" s="11"/>
      <c r="U423" s="11"/>
      <c r="W423" s="11"/>
      <c r="X423" s="11"/>
    </row>
    <row r="424" spans="1:24" s="1" customFormat="1" x14ac:dyDescent="0.2">
      <c r="A424" s="1" t="s">
        <v>3137</v>
      </c>
      <c r="D424" s="1" t="s">
        <v>10</v>
      </c>
      <c r="E424" s="1" t="s">
        <v>8</v>
      </c>
      <c r="F424" s="1" t="s">
        <v>1262</v>
      </c>
      <c r="G424" s="1" t="s">
        <v>8</v>
      </c>
      <c r="H424" s="1" t="s">
        <v>9</v>
      </c>
      <c r="I424" s="1">
        <v>1</v>
      </c>
      <c r="J424" s="1">
        <v>0</v>
      </c>
      <c r="K424" s="1">
        <v>0</v>
      </c>
      <c r="P424" s="11"/>
      <c r="Q424" s="11"/>
      <c r="R424" s="11"/>
      <c r="T424" s="11"/>
      <c r="U424" s="11"/>
      <c r="W424" s="11"/>
      <c r="X424" s="11"/>
    </row>
    <row r="425" spans="1:24" s="1" customFormat="1" x14ac:dyDescent="0.2">
      <c r="A425" s="1" t="s">
        <v>3138</v>
      </c>
      <c r="D425" s="1" t="s">
        <v>10</v>
      </c>
      <c r="E425" s="1" t="s">
        <v>3</v>
      </c>
      <c r="F425" s="1" t="s">
        <v>44</v>
      </c>
      <c r="G425" s="1" t="s">
        <v>8</v>
      </c>
      <c r="H425" s="1" t="s">
        <v>9</v>
      </c>
      <c r="I425" s="1">
        <v>1</v>
      </c>
      <c r="J425" s="1">
        <v>0</v>
      </c>
      <c r="K425" s="1">
        <v>0</v>
      </c>
      <c r="P425" s="11"/>
      <c r="Q425" s="11"/>
      <c r="R425" s="11"/>
      <c r="T425" s="11"/>
      <c r="U425" s="11"/>
      <c r="W425" s="11"/>
      <c r="X425" s="11"/>
    </row>
    <row r="426" spans="1:24" s="1" customFormat="1" x14ac:dyDescent="0.2">
      <c r="A426" s="1" t="s">
        <v>3139</v>
      </c>
      <c r="D426" s="1" t="s">
        <v>10</v>
      </c>
      <c r="E426" s="1" t="s">
        <v>8</v>
      </c>
      <c r="F426" s="1" t="s">
        <v>11</v>
      </c>
      <c r="G426" s="1" t="s">
        <v>8</v>
      </c>
      <c r="H426" s="1" t="s">
        <v>9</v>
      </c>
      <c r="I426" s="1">
        <v>1</v>
      </c>
      <c r="J426" s="1">
        <v>0</v>
      </c>
      <c r="K426" s="1">
        <v>0</v>
      </c>
      <c r="M426" s="2"/>
      <c r="P426" s="11"/>
      <c r="Q426" s="11"/>
      <c r="R426" s="11"/>
      <c r="T426" s="11"/>
      <c r="U426" s="11"/>
      <c r="W426" s="11"/>
      <c r="X426" s="11"/>
    </row>
    <row r="427" spans="1:24" s="1" customFormat="1" x14ac:dyDescent="0.2">
      <c r="A427" s="1" t="s">
        <v>3140</v>
      </c>
      <c r="D427" s="1" t="s">
        <v>5</v>
      </c>
      <c r="E427" s="1" t="s">
        <v>3</v>
      </c>
      <c r="F427" s="1" t="s">
        <v>1262</v>
      </c>
      <c r="G427" s="1" t="s">
        <v>8</v>
      </c>
      <c r="H427" s="1" t="s">
        <v>9</v>
      </c>
      <c r="I427" s="1">
        <v>1</v>
      </c>
      <c r="J427" s="1">
        <v>0</v>
      </c>
      <c r="K427" s="1">
        <v>0</v>
      </c>
      <c r="M427" s="2"/>
      <c r="P427" s="11"/>
      <c r="Q427" s="11"/>
      <c r="R427" s="11"/>
      <c r="T427" s="11"/>
      <c r="U427" s="11"/>
      <c r="W427" s="11"/>
      <c r="X427" s="11"/>
    </row>
    <row r="428" spans="1:24" s="1" customFormat="1" x14ac:dyDescent="0.2">
      <c r="A428" s="1" t="s">
        <v>3147</v>
      </c>
      <c r="D428" s="1" t="s">
        <v>10</v>
      </c>
      <c r="E428" s="1" t="s">
        <v>8</v>
      </c>
      <c r="F428" s="1" t="s">
        <v>11</v>
      </c>
      <c r="G428" s="1" t="s">
        <v>8</v>
      </c>
      <c r="H428" s="1" t="s">
        <v>9</v>
      </c>
      <c r="I428" s="1">
        <v>1</v>
      </c>
      <c r="J428" s="1">
        <v>0</v>
      </c>
      <c r="K428" s="1">
        <v>0</v>
      </c>
      <c r="P428" s="11"/>
      <c r="Q428" s="11"/>
      <c r="R428" s="11"/>
      <c r="T428" s="11"/>
      <c r="U428" s="11"/>
      <c r="W428" s="11"/>
      <c r="X428" s="11"/>
    </row>
    <row r="429" spans="1:24" s="1" customFormat="1" x14ac:dyDescent="0.2">
      <c r="A429" s="1" t="s">
        <v>3148</v>
      </c>
      <c r="D429" s="1" t="s">
        <v>10</v>
      </c>
      <c r="E429" s="1" t="s">
        <v>8</v>
      </c>
      <c r="F429" s="1" t="s">
        <v>11</v>
      </c>
      <c r="G429" s="1" t="s">
        <v>8</v>
      </c>
      <c r="H429" s="1" t="s">
        <v>9</v>
      </c>
      <c r="I429" s="1">
        <v>1</v>
      </c>
      <c r="J429" s="1">
        <v>0</v>
      </c>
      <c r="K429" s="1">
        <v>0</v>
      </c>
      <c r="M429" s="2"/>
      <c r="P429" s="11"/>
      <c r="Q429" s="11"/>
      <c r="R429" s="11"/>
      <c r="T429" s="11"/>
      <c r="U429" s="11"/>
      <c r="W429" s="11"/>
      <c r="X429" s="11"/>
    </row>
    <row r="430" spans="1:24" s="1" customFormat="1" x14ac:dyDescent="0.2">
      <c r="A430" s="1" t="s">
        <v>3149</v>
      </c>
      <c r="D430" s="1" t="s">
        <v>10</v>
      </c>
      <c r="E430" s="1" t="s">
        <v>8</v>
      </c>
      <c r="F430" s="1" t="s">
        <v>11</v>
      </c>
      <c r="G430" s="1" t="s">
        <v>8</v>
      </c>
      <c r="H430" s="1" t="s">
        <v>9</v>
      </c>
      <c r="I430" s="1">
        <v>1</v>
      </c>
      <c r="J430" s="1">
        <v>0</v>
      </c>
      <c r="K430" s="1">
        <v>0</v>
      </c>
      <c r="P430" s="11"/>
      <c r="Q430" s="11"/>
      <c r="R430" s="11"/>
      <c r="T430" s="11"/>
      <c r="U430" s="11"/>
      <c r="W430" s="11"/>
      <c r="X430" s="11"/>
    </row>
    <row r="431" spans="1:24" s="1" customFormat="1" x14ac:dyDescent="0.2">
      <c r="A431" s="1" t="s">
        <v>3150</v>
      </c>
      <c r="D431" s="1" t="s">
        <v>5</v>
      </c>
      <c r="E431" s="1" t="s">
        <v>8</v>
      </c>
      <c r="F431" s="1" t="s">
        <v>11</v>
      </c>
      <c r="G431" s="1" t="s">
        <v>8</v>
      </c>
      <c r="H431" s="1" t="s">
        <v>9</v>
      </c>
      <c r="I431" s="1">
        <v>1</v>
      </c>
      <c r="J431" s="1">
        <v>0</v>
      </c>
      <c r="K431" s="1">
        <v>0</v>
      </c>
      <c r="M431" s="2"/>
      <c r="P431" s="11"/>
      <c r="Q431" s="11"/>
      <c r="R431" s="11"/>
      <c r="T431" s="11"/>
      <c r="U431" s="11"/>
      <c r="W431" s="11"/>
      <c r="X431" s="11"/>
    </row>
    <row r="432" spans="1:24" s="1" customFormat="1" x14ac:dyDescent="0.2">
      <c r="A432" s="1" t="s">
        <v>3152</v>
      </c>
      <c r="D432" s="1" t="s">
        <v>10</v>
      </c>
      <c r="E432" s="1" t="s">
        <v>3</v>
      </c>
      <c r="F432" s="1" t="s">
        <v>11</v>
      </c>
      <c r="G432" s="1" t="s">
        <v>8</v>
      </c>
      <c r="H432" s="1" t="s">
        <v>9</v>
      </c>
      <c r="I432" s="1">
        <v>1</v>
      </c>
      <c r="J432" s="1">
        <v>0</v>
      </c>
      <c r="K432" s="1">
        <v>0</v>
      </c>
      <c r="P432" s="11"/>
      <c r="Q432" s="11"/>
      <c r="R432" s="11"/>
      <c r="T432" s="11"/>
      <c r="U432" s="11"/>
      <c r="W432" s="11"/>
      <c r="X432" s="11"/>
    </row>
    <row r="433" spans="1:24" s="1" customFormat="1" x14ac:dyDescent="0.2">
      <c r="A433" s="1" t="s">
        <v>3156</v>
      </c>
      <c r="D433" s="1" t="s">
        <v>10</v>
      </c>
      <c r="E433" s="1" t="s">
        <v>8</v>
      </c>
      <c r="F433" s="1" t="s">
        <v>1226</v>
      </c>
      <c r="G433" s="1" t="s">
        <v>8</v>
      </c>
      <c r="H433" s="1" t="s">
        <v>9</v>
      </c>
      <c r="I433" s="1">
        <v>1</v>
      </c>
      <c r="J433" s="1">
        <v>0</v>
      </c>
      <c r="K433" s="1">
        <v>0</v>
      </c>
      <c r="P433" s="11"/>
      <c r="Q433" s="11"/>
      <c r="R433" s="11"/>
      <c r="T433" s="11"/>
      <c r="U433" s="11"/>
      <c r="W433" s="11"/>
      <c r="X433" s="11"/>
    </row>
    <row r="434" spans="1:24" s="1" customFormat="1" x14ac:dyDescent="0.2">
      <c r="A434" s="1" t="s">
        <v>3157</v>
      </c>
      <c r="D434" s="1" t="s">
        <v>10</v>
      </c>
      <c r="E434" s="1" t="s">
        <v>8</v>
      </c>
      <c r="F434" s="1" t="s">
        <v>11</v>
      </c>
      <c r="G434" s="1" t="s">
        <v>8</v>
      </c>
      <c r="H434" s="1" t="s">
        <v>9</v>
      </c>
      <c r="I434" s="1">
        <v>1</v>
      </c>
      <c r="J434" s="1">
        <v>0</v>
      </c>
      <c r="K434" s="1">
        <v>0</v>
      </c>
    </row>
    <row r="435" spans="1:24" s="1" customFormat="1" x14ac:dyDescent="0.2">
      <c r="A435" s="1" t="s">
        <v>3160</v>
      </c>
      <c r="D435" s="1" t="s">
        <v>10</v>
      </c>
      <c r="E435" s="1" t="s">
        <v>8</v>
      </c>
      <c r="F435" s="1" t="s">
        <v>11</v>
      </c>
      <c r="G435" s="1" t="s">
        <v>8</v>
      </c>
      <c r="H435" s="1" t="s">
        <v>9</v>
      </c>
      <c r="I435" s="1">
        <v>1</v>
      </c>
      <c r="J435" s="1">
        <v>0</v>
      </c>
      <c r="K435" s="1">
        <v>0</v>
      </c>
    </row>
    <row r="436" spans="1:24" s="1" customFormat="1" x14ac:dyDescent="0.2">
      <c r="A436" s="1" t="s">
        <v>3162</v>
      </c>
      <c r="D436" s="1" t="s">
        <v>10</v>
      </c>
      <c r="E436" s="1" t="s">
        <v>8</v>
      </c>
      <c r="F436" s="1" t="s">
        <v>11</v>
      </c>
      <c r="G436" s="1" t="s">
        <v>8</v>
      </c>
      <c r="H436" s="1" t="s">
        <v>9</v>
      </c>
      <c r="I436" s="1">
        <v>1</v>
      </c>
      <c r="J436" s="1">
        <v>0</v>
      </c>
      <c r="K436" s="1">
        <v>0</v>
      </c>
    </row>
    <row r="437" spans="1:24" s="1" customFormat="1" x14ac:dyDescent="0.2">
      <c r="A437" s="1" t="s">
        <v>3167</v>
      </c>
      <c r="D437" s="1" t="s">
        <v>10</v>
      </c>
      <c r="E437" s="1" t="s">
        <v>8</v>
      </c>
      <c r="F437" s="1" t="s">
        <v>11</v>
      </c>
      <c r="G437" s="1" t="s">
        <v>8</v>
      </c>
      <c r="H437" s="1" t="s">
        <v>9</v>
      </c>
      <c r="I437" s="1">
        <v>1</v>
      </c>
      <c r="J437" s="1">
        <v>0</v>
      </c>
      <c r="K437" s="1">
        <v>0</v>
      </c>
    </row>
    <row r="438" spans="1:24" s="1" customFormat="1" x14ac:dyDescent="0.2">
      <c r="A438" s="1" t="s">
        <v>3168</v>
      </c>
      <c r="D438" s="1" t="s">
        <v>10</v>
      </c>
      <c r="E438" s="1" t="s">
        <v>3</v>
      </c>
      <c r="F438" s="1" t="s">
        <v>1226</v>
      </c>
      <c r="G438" s="1" t="s">
        <v>8</v>
      </c>
      <c r="H438" s="1" t="s">
        <v>9</v>
      </c>
      <c r="I438" s="1">
        <v>1</v>
      </c>
      <c r="J438" s="1">
        <v>0</v>
      </c>
      <c r="K438" s="1">
        <v>0</v>
      </c>
    </row>
    <row r="439" spans="1:24" s="1" customFormat="1" x14ac:dyDescent="0.2">
      <c r="A439" s="1" t="s">
        <v>3169</v>
      </c>
      <c r="D439" s="1" t="s">
        <v>10</v>
      </c>
      <c r="E439" s="1" t="s">
        <v>8</v>
      </c>
      <c r="F439" s="1" t="s">
        <v>11</v>
      </c>
      <c r="G439" s="1" t="s">
        <v>8</v>
      </c>
      <c r="H439" s="1" t="s">
        <v>9</v>
      </c>
      <c r="I439" s="1">
        <v>1</v>
      </c>
      <c r="J439" s="1">
        <v>0</v>
      </c>
      <c r="K439" s="1">
        <v>0</v>
      </c>
    </row>
    <row r="440" spans="1:24" s="1" customFormat="1" x14ac:dyDescent="0.2">
      <c r="A440" s="1" t="s">
        <v>3170</v>
      </c>
      <c r="D440" s="1" t="s">
        <v>5</v>
      </c>
      <c r="E440" s="1" t="s">
        <v>8</v>
      </c>
      <c r="F440" s="1" t="s">
        <v>11</v>
      </c>
      <c r="G440" s="1" t="s">
        <v>8</v>
      </c>
      <c r="H440" s="1" t="s">
        <v>9</v>
      </c>
      <c r="I440" s="1">
        <v>1</v>
      </c>
      <c r="J440" s="1">
        <v>0</v>
      </c>
      <c r="K440" s="1">
        <v>0</v>
      </c>
      <c r="M440" s="2"/>
    </row>
    <row r="441" spans="1:24" s="1" customFormat="1" x14ac:dyDescent="0.2">
      <c r="A441" s="1" t="s">
        <v>3175</v>
      </c>
      <c r="D441" s="1" t="s">
        <v>10</v>
      </c>
      <c r="E441" s="1" t="s">
        <v>8</v>
      </c>
      <c r="F441" s="1" t="s">
        <v>11</v>
      </c>
      <c r="G441" s="1" t="s">
        <v>8</v>
      </c>
      <c r="H441" s="1" t="s">
        <v>9</v>
      </c>
      <c r="I441" s="1">
        <v>1</v>
      </c>
      <c r="J441" s="1">
        <v>0</v>
      </c>
      <c r="K441" s="1">
        <v>0</v>
      </c>
    </row>
    <row r="442" spans="1:24" s="1" customFormat="1" x14ac:dyDescent="0.2">
      <c r="A442" s="1" t="s">
        <v>3176</v>
      </c>
      <c r="D442" s="1" t="s">
        <v>10</v>
      </c>
      <c r="E442" s="1" t="s">
        <v>8</v>
      </c>
      <c r="F442" s="1" t="s">
        <v>11</v>
      </c>
      <c r="G442" s="1" t="s">
        <v>8</v>
      </c>
      <c r="H442" s="1" t="s">
        <v>9</v>
      </c>
      <c r="I442" s="1">
        <v>1</v>
      </c>
      <c r="J442" s="1">
        <v>0</v>
      </c>
      <c r="K442" s="1">
        <v>0</v>
      </c>
    </row>
    <row r="443" spans="1:24" s="1" customFormat="1" x14ac:dyDescent="0.2">
      <c r="A443" s="1" t="s">
        <v>3177</v>
      </c>
      <c r="D443" s="1" t="s">
        <v>5</v>
      </c>
      <c r="E443" s="1" t="s">
        <v>3</v>
      </c>
      <c r="F443" s="1" t="s">
        <v>11</v>
      </c>
      <c r="G443" s="1" t="s">
        <v>8</v>
      </c>
      <c r="H443" s="1" t="s">
        <v>9</v>
      </c>
      <c r="I443" s="1">
        <v>1</v>
      </c>
      <c r="J443" s="1">
        <v>0</v>
      </c>
      <c r="K443" s="1">
        <v>0</v>
      </c>
    </row>
    <row r="444" spans="1:24" s="1" customFormat="1" x14ac:dyDescent="0.2">
      <c r="A444" s="1" t="s">
        <v>3182</v>
      </c>
      <c r="D444" s="1" t="s">
        <v>10</v>
      </c>
      <c r="E444" s="1" t="s">
        <v>8</v>
      </c>
      <c r="F444" s="1" t="s">
        <v>11</v>
      </c>
      <c r="G444" s="1" t="s">
        <v>8</v>
      </c>
      <c r="H444" s="1" t="s">
        <v>9</v>
      </c>
      <c r="I444" s="1">
        <v>1</v>
      </c>
      <c r="J444" s="1">
        <v>0</v>
      </c>
      <c r="K444" s="1">
        <v>0</v>
      </c>
    </row>
    <row r="445" spans="1:24" s="1" customFormat="1" x14ac:dyDescent="0.2">
      <c r="A445" s="1" t="s">
        <v>3183</v>
      </c>
      <c r="D445" s="1" t="s">
        <v>10</v>
      </c>
      <c r="E445" s="1" t="s">
        <v>8</v>
      </c>
      <c r="F445" s="1" t="s">
        <v>11</v>
      </c>
      <c r="G445" s="1" t="s">
        <v>8</v>
      </c>
      <c r="H445" s="1" t="s">
        <v>9</v>
      </c>
      <c r="I445" s="1">
        <v>1</v>
      </c>
      <c r="J445" s="1">
        <v>0</v>
      </c>
      <c r="K445" s="1">
        <v>0</v>
      </c>
    </row>
    <row r="446" spans="1:24" s="1" customFormat="1" x14ac:dyDescent="0.2">
      <c r="A446" s="1" t="s">
        <v>3184</v>
      </c>
      <c r="D446" s="1" t="s">
        <v>10</v>
      </c>
      <c r="E446" s="1" t="s">
        <v>8</v>
      </c>
      <c r="F446" s="1" t="s">
        <v>11</v>
      </c>
      <c r="G446" s="1" t="s">
        <v>8</v>
      </c>
      <c r="H446" s="1" t="s">
        <v>9</v>
      </c>
      <c r="I446" s="1">
        <v>1</v>
      </c>
      <c r="J446" s="1">
        <v>0</v>
      </c>
      <c r="K446" s="1">
        <v>0</v>
      </c>
    </row>
    <row r="447" spans="1:24" s="1" customFormat="1" x14ac:dyDescent="0.2">
      <c r="A447" s="1" t="s">
        <v>3191</v>
      </c>
      <c r="D447" s="1" t="s">
        <v>5</v>
      </c>
      <c r="E447" s="1" t="s">
        <v>8</v>
      </c>
      <c r="F447" s="1" t="s">
        <v>11</v>
      </c>
      <c r="G447" s="1" t="s">
        <v>8</v>
      </c>
      <c r="H447" s="1" t="s">
        <v>112</v>
      </c>
      <c r="I447" s="1">
        <v>1</v>
      </c>
      <c r="J447" s="1">
        <v>0</v>
      </c>
      <c r="K447" s="1">
        <v>0</v>
      </c>
    </row>
    <row r="448" spans="1:24" s="1" customFormat="1" x14ac:dyDescent="0.2">
      <c r="A448" s="1" t="s">
        <v>3194</v>
      </c>
      <c r="D448" s="1" t="s">
        <v>10</v>
      </c>
      <c r="E448" s="1" t="s">
        <v>8</v>
      </c>
      <c r="F448" s="1" t="s">
        <v>11</v>
      </c>
      <c r="G448" s="1" t="s">
        <v>8</v>
      </c>
      <c r="H448" s="1" t="s">
        <v>112</v>
      </c>
      <c r="I448" s="1">
        <v>1</v>
      </c>
      <c r="J448" s="1">
        <v>0</v>
      </c>
      <c r="K448" s="1">
        <v>0</v>
      </c>
    </row>
    <row r="449" spans="1:13" s="1" customFormat="1" x14ac:dyDescent="0.2">
      <c r="A449" s="1" t="s">
        <v>3195</v>
      </c>
      <c r="D449" s="1" t="s">
        <v>5</v>
      </c>
      <c r="E449" s="1" t="s">
        <v>3</v>
      </c>
      <c r="F449" s="1" t="s">
        <v>11</v>
      </c>
      <c r="G449" s="1" t="s">
        <v>8</v>
      </c>
      <c r="H449" s="1" t="s">
        <v>112</v>
      </c>
      <c r="I449" s="1">
        <v>1</v>
      </c>
      <c r="J449" s="1">
        <v>0</v>
      </c>
      <c r="K449" s="1">
        <v>0</v>
      </c>
      <c r="M449" s="2"/>
    </row>
    <row r="450" spans="1:13" s="1" customFormat="1" x14ac:dyDescent="0.2">
      <c r="A450" s="1" t="s">
        <v>3197</v>
      </c>
      <c r="D450" s="1" t="s">
        <v>10</v>
      </c>
      <c r="E450" s="1" t="s">
        <v>8</v>
      </c>
      <c r="F450" s="1" t="s">
        <v>2400</v>
      </c>
      <c r="G450" s="1" t="s">
        <v>8</v>
      </c>
      <c r="H450" s="1" t="s">
        <v>112</v>
      </c>
      <c r="I450" s="1">
        <v>1</v>
      </c>
      <c r="J450" s="1">
        <v>0</v>
      </c>
      <c r="K450" s="1">
        <v>0</v>
      </c>
    </row>
    <row r="451" spans="1:13" s="1" customFormat="1" x14ac:dyDescent="0.2">
      <c r="A451" s="1" t="s">
        <v>3200</v>
      </c>
      <c r="D451" s="1" t="s">
        <v>5</v>
      </c>
      <c r="E451" s="1" t="s">
        <v>8</v>
      </c>
      <c r="F451" s="1" t="s">
        <v>2400</v>
      </c>
      <c r="G451" s="1" t="s">
        <v>8</v>
      </c>
      <c r="H451" s="1" t="s">
        <v>112</v>
      </c>
      <c r="I451" s="1">
        <v>1</v>
      </c>
      <c r="J451" s="1">
        <v>0</v>
      </c>
      <c r="K451" s="1">
        <v>0</v>
      </c>
    </row>
    <row r="452" spans="1:13" s="1" customFormat="1" x14ac:dyDescent="0.2">
      <c r="A452" s="1" t="s">
        <v>3208</v>
      </c>
      <c r="D452" s="1" t="s">
        <v>10</v>
      </c>
      <c r="E452" s="1" t="s">
        <v>8</v>
      </c>
      <c r="F452" s="1" t="s">
        <v>11</v>
      </c>
      <c r="G452" s="1" t="s">
        <v>8</v>
      </c>
      <c r="H452" s="1" t="s">
        <v>112</v>
      </c>
      <c r="I452" s="1">
        <v>1</v>
      </c>
      <c r="J452" s="1">
        <v>0</v>
      </c>
      <c r="K452" s="1">
        <v>0</v>
      </c>
    </row>
    <row r="453" spans="1:13" s="1" customFormat="1" x14ac:dyDescent="0.2">
      <c r="A453" s="1" t="s">
        <v>3209</v>
      </c>
      <c r="D453" s="1" t="s">
        <v>5</v>
      </c>
      <c r="E453" s="1" t="s">
        <v>8</v>
      </c>
      <c r="F453" s="1" t="s">
        <v>11</v>
      </c>
      <c r="G453" s="1" t="s">
        <v>8</v>
      </c>
      <c r="H453" s="1" t="s">
        <v>112</v>
      </c>
      <c r="I453" s="1">
        <v>1</v>
      </c>
      <c r="J453" s="1">
        <v>0</v>
      </c>
      <c r="K453" s="1">
        <v>0</v>
      </c>
    </row>
    <row r="454" spans="1:13" s="1" customFormat="1" x14ac:dyDescent="0.2">
      <c r="A454" s="1" t="s">
        <v>3214</v>
      </c>
      <c r="D454" s="1" t="s">
        <v>10</v>
      </c>
      <c r="E454" s="1" t="s">
        <v>8</v>
      </c>
      <c r="F454" s="1" t="s">
        <v>11</v>
      </c>
      <c r="G454" s="1" t="s">
        <v>8</v>
      </c>
      <c r="H454" s="1" t="s">
        <v>112</v>
      </c>
      <c r="I454" s="1">
        <v>1</v>
      </c>
      <c r="J454" s="1">
        <v>0</v>
      </c>
      <c r="K454" s="1">
        <v>0</v>
      </c>
    </row>
    <row r="455" spans="1:13" s="1" customFormat="1" x14ac:dyDescent="0.2">
      <c r="A455" s="1" t="s">
        <v>3215</v>
      </c>
      <c r="D455" s="1" t="s">
        <v>10</v>
      </c>
      <c r="E455" s="1" t="s">
        <v>8</v>
      </c>
      <c r="F455" s="1" t="s">
        <v>11</v>
      </c>
      <c r="G455" s="1" t="s">
        <v>8</v>
      </c>
      <c r="H455" s="1" t="s">
        <v>9</v>
      </c>
      <c r="I455" s="1">
        <v>1</v>
      </c>
      <c r="J455" s="1">
        <v>0</v>
      </c>
      <c r="K455" s="1">
        <v>0</v>
      </c>
    </row>
    <row r="456" spans="1:13" s="1" customFormat="1" x14ac:dyDescent="0.2">
      <c r="A456" s="1" t="s">
        <v>3217</v>
      </c>
      <c r="D456" s="1" t="s">
        <v>5</v>
      </c>
      <c r="E456" s="1" t="s">
        <v>8</v>
      </c>
      <c r="F456" s="1" t="s">
        <v>11</v>
      </c>
      <c r="G456" s="1" t="s">
        <v>8</v>
      </c>
      <c r="H456" s="1" t="s">
        <v>9</v>
      </c>
      <c r="I456" s="1">
        <v>1</v>
      </c>
      <c r="J456" s="1">
        <v>0</v>
      </c>
      <c r="K456" s="1">
        <v>0</v>
      </c>
      <c r="M456" s="2"/>
    </row>
    <row r="457" spans="1:13" s="1" customFormat="1" x14ac:dyDescent="0.2">
      <c r="A457" s="1" t="s">
        <v>3219</v>
      </c>
      <c r="D457" s="1" t="s">
        <v>10</v>
      </c>
      <c r="E457" s="1" t="s">
        <v>3</v>
      </c>
      <c r="F457" s="1" t="s">
        <v>44</v>
      </c>
      <c r="G457" s="1" t="s">
        <v>8</v>
      </c>
      <c r="H457" s="1" t="s">
        <v>9</v>
      </c>
      <c r="I457" s="1">
        <v>1</v>
      </c>
      <c r="J457" s="1">
        <v>0</v>
      </c>
      <c r="K457" s="1">
        <v>0</v>
      </c>
    </row>
    <row r="458" spans="1:13" s="1" customFormat="1" x14ac:dyDescent="0.2">
      <c r="A458" s="1" t="s">
        <v>3221</v>
      </c>
      <c r="D458" s="1" t="s">
        <v>5</v>
      </c>
      <c r="E458" s="1" t="s">
        <v>8</v>
      </c>
      <c r="F458" s="1" t="s">
        <v>11</v>
      </c>
      <c r="G458" s="1" t="s">
        <v>8</v>
      </c>
      <c r="H458" s="1" t="s">
        <v>9</v>
      </c>
      <c r="I458" s="1">
        <v>1</v>
      </c>
      <c r="J458" s="1">
        <v>0</v>
      </c>
      <c r="K458" s="1">
        <v>0</v>
      </c>
    </row>
    <row r="459" spans="1:13" s="1" customFormat="1" x14ac:dyDescent="0.2">
      <c r="A459" s="1" t="s">
        <v>3222</v>
      </c>
      <c r="D459" s="1" t="s">
        <v>5</v>
      </c>
      <c r="E459" s="1" t="s">
        <v>8</v>
      </c>
      <c r="F459" s="1" t="s">
        <v>11</v>
      </c>
      <c r="G459" s="1" t="s">
        <v>8</v>
      </c>
      <c r="H459" s="1" t="s">
        <v>9</v>
      </c>
      <c r="I459" s="1">
        <v>1</v>
      </c>
      <c r="J459" s="1">
        <v>0</v>
      </c>
      <c r="K459" s="1">
        <v>0</v>
      </c>
    </row>
    <row r="460" spans="1:13" s="1" customFormat="1" x14ac:dyDescent="0.2">
      <c r="A460" s="1" t="s">
        <v>3224</v>
      </c>
      <c r="D460" s="1" t="s">
        <v>10</v>
      </c>
      <c r="E460" s="1" t="s">
        <v>8</v>
      </c>
      <c r="F460" s="1" t="s">
        <v>11</v>
      </c>
      <c r="G460" s="1" t="s">
        <v>8</v>
      </c>
      <c r="H460" s="1" t="s">
        <v>9</v>
      </c>
      <c r="I460" s="1">
        <v>1</v>
      </c>
      <c r="J460" s="1">
        <v>0</v>
      </c>
      <c r="K460" s="1">
        <v>0</v>
      </c>
    </row>
    <row r="461" spans="1:13" s="1" customFormat="1" x14ac:dyDescent="0.2">
      <c r="A461" s="1" t="s">
        <v>3225</v>
      </c>
      <c r="D461" s="1" t="s">
        <v>10</v>
      </c>
      <c r="E461" s="1" t="s">
        <v>8</v>
      </c>
      <c r="F461" s="1" t="s">
        <v>11</v>
      </c>
      <c r="G461" s="1" t="s">
        <v>8</v>
      </c>
      <c r="H461" s="1" t="s">
        <v>112</v>
      </c>
      <c r="I461" s="1">
        <v>1</v>
      </c>
      <c r="J461" s="1">
        <v>0</v>
      </c>
      <c r="K461" s="1">
        <v>0</v>
      </c>
      <c r="M461" s="2"/>
    </row>
    <row r="462" spans="1:13" s="1" customFormat="1" x14ac:dyDescent="0.2">
      <c r="A462" s="1" t="s">
        <v>3226</v>
      </c>
      <c r="D462" s="1" t="s">
        <v>10</v>
      </c>
      <c r="E462" s="1" t="s">
        <v>8</v>
      </c>
      <c r="F462" s="1" t="s">
        <v>11</v>
      </c>
      <c r="G462" s="1" t="s">
        <v>8</v>
      </c>
      <c r="H462" s="1" t="s">
        <v>112</v>
      </c>
      <c r="I462" s="1">
        <v>1</v>
      </c>
      <c r="J462" s="1">
        <v>0</v>
      </c>
      <c r="K462" s="1">
        <v>0</v>
      </c>
      <c r="M462" s="2"/>
    </row>
    <row r="463" spans="1:13" s="1" customFormat="1" x14ac:dyDescent="0.2">
      <c r="A463" s="1" t="s">
        <v>3227</v>
      </c>
      <c r="D463" s="1" t="s">
        <v>10</v>
      </c>
      <c r="E463" s="1" t="s">
        <v>8</v>
      </c>
      <c r="F463" s="1" t="s">
        <v>11</v>
      </c>
      <c r="G463" s="1" t="s">
        <v>8</v>
      </c>
      <c r="H463" s="1" t="s">
        <v>112</v>
      </c>
      <c r="I463" s="1">
        <v>1</v>
      </c>
      <c r="J463" s="1">
        <v>0</v>
      </c>
      <c r="K463" s="1">
        <v>0</v>
      </c>
    </row>
    <row r="464" spans="1:13" s="1" customFormat="1" x14ac:dyDescent="0.2">
      <c r="A464" s="1" t="s">
        <v>3229</v>
      </c>
      <c r="D464" s="1" t="s">
        <v>5</v>
      </c>
      <c r="E464" s="1" t="s">
        <v>8</v>
      </c>
      <c r="F464" s="1" t="s">
        <v>11</v>
      </c>
      <c r="G464" s="1" t="s">
        <v>8</v>
      </c>
      <c r="H464" s="1" t="s">
        <v>9</v>
      </c>
      <c r="I464" s="1">
        <v>1</v>
      </c>
      <c r="J464" s="1">
        <v>0</v>
      </c>
      <c r="K464" s="1">
        <v>0</v>
      </c>
    </row>
    <row r="465" spans="1:13" s="1" customFormat="1" x14ac:dyDescent="0.2">
      <c r="A465" s="1" t="s">
        <v>3231</v>
      </c>
      <c r="D465" s="1" t="s">
        <v>10</v>
      </c>
      <c r="E465" s="1" t="s">
        <v>8</v>
      </c>
      <c r="F465" s="1" t="s">
        <v>11</v>
      </c>
      <c r="G465" s="1" t="s">
        <v>8</v>
      </c>
      <c r="H465" s="1" t="s">
        <v>9</v>
      </c>
      <c r="I465" s="1">
        <v>1</v>
      </c>
      <c r="J465" s="1">
        <v>0</v>
      </c>
      <c r="K465" s="1">
        <v>0</v>
      </c>
    </row>
    <row r="466" spans="1:13" s="1" customFormat="1" x14ac:dyDescent="0.2">
      <c r="A466" s="1" t="s">
        <v>3232</v>
      </c>
      <c r="D466" s="1" t="s">
        <v>5</v>
      </c>
      <c r="E466" s="1" t="s">
        <v>8</v>
      </c>
      <c r="F466" s="1" t="s">
        <v>26</v>
      </c>
      <c r="G466" s="1" t="s">
        <v>8</v>
      </c>
      <c r="H466" s="1" t="s">
        <v>9</v>
      </c>
      <c r="I466" s="1">
        <v>1</v>
      </c>
      <c r="J466" s="1">
        <v>0</v>
      </c>
      <c r="K466" s="1">
        <v>0</v>
      </c>
    </row>
    <row r="467" spans="1:13" s="1" customFormat="1" x14ac:dyDescent="0.2">
      <c r="A467" s="1" t="s">
        <v>3236</v>
      </c>
      <c r="D467" s="1" t="s">
        <v>10</v>
      </c>
      <c r="E467" s="1" t="s">
        <v>8</v>
      </c>
      <c r="F467" s="1" t="s">
        <v>11</v>
      </c>
      <c r="G467" s="1" t="s">
        <v>8</v>
      </c>
      <c r="H467" s="1" t="s">
        <v>9</v>
      </c>
      <c r="I467" s="1">
        <v>1</v>
      </c>
      <c r="J467" s="1">
        <v>0</v>
      </c>
      <c r="K467" s="1">
        <v>0</v>
      </c>
    </row>
    <row r="468" spans="1:13" s="1" customFormat="1" x14ac:dyDescent="0.2">
      <c r="A468" s="1" t="s">
        <v>3243</v>
      </c>
      <c r="D468" s="1" t="s">
        <v>5</v>
      </c>
      <c r="E468" s="1" t="s">
        <v>8</v>
      </c>
      <c r="F468" s="1" t="s">
        <v>11</v>
      </c>
      <c r="G468" s="1" t="s">
        <v>8</v>
      </c>
      <c r="H468" s="1" t="s">
        <v>112</v>
      </c>
      <c r="I468" s="1">
        <v>1</v>
      </c>
      <c r="J468" s="1">
        <v>0</v>
      </c>
      <c r="K468" s="1">
        <v>0</v>
      </c>
    </row>
    <row r="469" spans="1:13" s="1" customFormat="1" x14ac:dyDescent="0.2">
      <c r="A469" s="1" t="s">
        <v>3245</v>
      </c>
      <c r="D469" s="1" t="s">
        <v>10</v>
      </c>
      <c r="E469" s="1" t="s">
        <v>8</v>
      </c>
      <c r="F469" s="1" t="s">
        <v>11</v>
      </c>
      <c r="G469" s="1" t="s">
        <v>8</v>
      </c>
      <c r="H469" s="1" t="s">
        <v>112</v>
      </c>
      <c r="I469" s="1">
        <v>1</v>
      </c>
      <c r="J469" s="1">
        <v>0</v>
      </c>
      <c r="K469" s="1">
        <v>0</v>
      </c>
    </row>
    <row r="470" spans="1:13" s="1" customFormat="1" x14ac:dyDescent="0.2">
      <c r="A470" s="1" t="s">
        <v>3246</v>
      </c>
      <c r="D470" s="1" t="s">
        <v>10</v>
      </c>
      <c r="E470" s="1" t="s">
        <v>8</v>
      </c>
      <c r="F470" s="1" t="s">
        <v>11</v>
      </c>
      <c r="G470" s="1" t="s">
        <v>8</v>
      </c>
      <c r="H470" s="1" t="s">
        <v>112</v>
      </c>
      <c r="I470" s="1">
        <v>1</v>
      </c>
      <c r="J470" s="1">
        <v>0</v>
      </c>
      <c r="K470" s="1">
        <v>0</v>
      </c>
      <c r="M470" s="2"/>
    </row>
    <row r="471" spans="1:13" s="1" customFormat="1" x14ac:dyDescent="0.2">
      <c r="A471" s="1" t="s">
        <v>3247</v>
      </c>
      <c r="D471" s="1" t="s">
        <v>10</v>
      </c>
      <c r="E471" s="1" t="s">
        <v>3</v>
      </c>
      <c r="F471" s="1" t="s">
        <v>1226</v>
      </c>
      <c r="G471" s="1" t="s">
        <v>8</v>
      </c>
      <c r="H471" s="1" t="s">
        <v>112</v>
      </c>
      <c r="I471" s="1">
        <v>1</v>
      </c>
      <c r="J471" s="1">
        <v>0</v>
      </c>
      <c r="K471" s="1">
        <v>0</v>
      </c>
      <c r="M471" s="2"/>
    </row>
    <row r="472" spans="1:13" s="1" customFormat="1" x14ac:dyDescent="0.2">
      <c r="A472" s="1" t="s">
        <v>3251</v>
      </c>
      <c r="D472" s="1" t="s">
        <v>10</v>
      </c>
      <c r="E472" s="1" t="s">
        <v>8</v>
      </c>
      <c r="F472" s="1" t="s">
        <v>11</v>
      </c>
      <c r="G472" s="1" t="s">
        <v>8</v>
      </c>
      <c r="H472" s="1" t="s">
        <v>112</v>
      </c>
      <c r="I472" s="1">
        <v>1</v>
      </c>
      <c r="J472" s="1">
        <v>0</v>
      </c>
      <c r="K472" s="1">
        <v>0</v>
      </c>
    </row>
    <row r="473" spans="1:13" s="1" customFormat="1" x14ac:dyDescent="0.2">
      <c r="A473" s="1" t="s">
        <v>3252</v>
      </c>
      <c r="D473" s="1" t="s">
        <v>10</v>
      </c>
      <c r="E473" s="1" t="s">
        <v>8</v>
      </c>
      <c r="F473" s="1" t="s">
        <v>11</v>
      </c>
      <c r="G473" s="1" t="s">
        <v>8</v>
      </c>
      <c r="H473" s="1" t="s">
        <v>112</v>
      </c>
      <c r="I473" s="1">
        <v>1</v>
      </c>
      <c r="J473" s="1">
        <v>0</v>
      </c>
      <c r="K473" s="1">
        <v>0</v>
      </c>
      <c r="M473" s="2"/>
    </row>
    <row r="474" spans="1:13" s="1" customFormat="1" x14ac:dyDescent="0.2">
      <c r="A474" s="1" t="s">
        <v>3253</v>
      </c>
      <c r="D474" s="1" t="s">
        <v>5</v>
      </c>
      <c r="E474" s="1" t="s">
        <v>8</v>
      </c>
      <c r="F474" s="1" t="s">
        <v>11</v>
      </c>
      <c r="G474" s="1" t="s">
        <v>8</v>
      </c>
      <c r="H474" s="1" t="s">
        <v>112</v>
      </c>
      <c r="I474" s="1">
        <v>1</v>
      </c>
      <c r="J474" s="1">
        <v>0</v>
      </c>
      <c r="K474" s="1">
        <v>0</v>
      </c>
    </row>
    <row r="475" spans="1:13" s="1" customFormat="1" x14ac:dyDescent="0.2">
      <c r="A475" s="1" t="s">
        <v>3254</v>
      </c>
      <c r="D475" s="1" t="s">
        <v>10</v>
      </c>
      <c r="E475" s="1" t="s">
        <v>8</v>
      </c>
      <c r="F475" s="1" t="s">
        <v>11</v>
      </c>
      <c r="G475" s="1" t="s">
        <v>8</v>
      </c>
      <c r="H475" s="1" t="s">
        <v>112</v>
      </c>
      <c r="I475" s="1">
        <v>1</v>
      </c>
      <c r="J475" s="1">
        <v>0</v>
      </c>
      <c r="K475" s="1">
        <v>0</v>
      </c>
    </row>
    <row r="476" spans="1:13" s="1" customFormat="1" x14ac:dyDescent="0.2">
      <c r="A476" s="1" t="s">
        <v>3255</v>
      </c>
      <c r="D476" s="1" t="s">
        <v>5</v>
      </c>
      <c r="E476" s="1" t="s">
        <v>8</v>
      </c>
      <c r="F476" s="1" t="s">
        <v>11</v>
      </c>
      <c r="G476" s="1" t="s">
        <v>8</v>
      </c>
      <c r="H476" s="1" t="s">
        <v>112</v>
      </c>
      <c r="I476" s="1">
        <v>1</v>
      </c>
      <c r="J476" s="1">
        <v>0</v>
      </c>
      <c r="K476" s="1">
        <v>0</v>
      </c>
    </row>
    <row r="477" spans="1:13" s="1" customFormat="1" x14ac:dyDescent="0.2">
      <c r="A477" s="1" t="s">
        <v>3256</v>
      </c>
      <c r="D477" s="1" t="s">
        <v>10</v>
      </c>
      <c r="E477" s="1" t="s">
        <v>8</v>
      </c>
      <c r="F477" s="1" t="s">
        <v>11</v>
      </c>
      <c r="G477" s="1" t="s">
        <v>8</v>
      </c>
      <c r="H477" s="1" t="s">
        <v>112</v>
      </c>
      <c r="I477" s="1">
        <v>1</v>
      </c>
      <c r="J477" s="1">
        <v>0</v>
      </c>
      <c r="K477" s="1">
        <v>0</v>
      </c>
    </row>
    <row r="478" spans="1:13" s="1" customFormat="1" x14ac:dyDescent="0.2">
      <c r="A478" s="1" t="s">
        <v>3264</v>
      </c>
      <c r="D478" s="1" t="s">
        <v>5</v>
      </c>
      <c r="E478" s="1" t="s">
        <v>8</v>
      </c>
      <c r="F478" s="1" t="s">
        <v>11</v>
      </c>
      <c r="G478" s="1" t="s">
        <v>8</v>
      </c>
      <c r="H478" s="1" t="s">
        <v>112</v>
      </c>
      <c r="I478" s="1">
        <v>1</v>
      </c>
      <c r="J478" s="1">
        <v>0</v>
      </c>
      <c r="K478" s="1">
        <v>0</v>
      </c>
    </row>
    <row r="479" spans="1:13" s="1" customFormat="1" x14ac:dyDescent="0.2">
      <c r="A479" s="1" t="s">
        <v>3265</v>
      </c>
      <c r="D479" s="1" t="s">
        <v>10</v>
      </c>
      <c r="E479" s="1" t="s">
        <v>8</v>
      </c>
      <c r="F479" s="1" t="s">
        <v>11</v>
      </c>
      <c r="G479" s="1" t="s">
        <v>8</v>
      </c>
      <c r="H479" s="1" t="s">
        <v>112</v>
      </c>
      <c r="I479" s="1">
        <v>1</v>
      </c>
      <c r="J479" s="1">
        <v>0</v>
      </c>
      <c r="K479" s="1">
        <v>0</v>
      </c>
    </row>
    <row r="480" spans="1:13" s="1" customFormat="1" x14ac:dyDescent="0.2">
      <c r="A480" s="1" t="s">
        <v>3266</v>
      </c>
      <c r="D480" s="1" t="s">
        <v>10</v>
      </c>
      <c r="E480" s="1" t="s">
        <v>8</v>
      </c>
      <c r="F480" s="1" t="s">
        <v>26</v>
      </c>
      <c r="G480" s="1" t="s">
        <v>8</v>
      </c>
      <c r="H480" s="1" t="s">
        <v>112</v>
      </c>
      <c r="I480" s="1">
        <v>1</v>
      </c>
      <c r="J480" s="1">
        <v>0</v>
      </c>
      <c r="K480" s="1">
        <v>0</v>
      </c>
    </row>
    <row r="481" spans="1:13" s="1" customFormat="1" x14ac:dyDescent="0.2">
      <c r="A481" s="1" t="s">
        <v>3267</v>
      </c>
      <c r="D481" s="1" t="s">
        <v>10</v>
      </c>
      <c r="E481" s="1" t="s">
        <v>8</v>
      </c>
      <c r="F481" s="1" t="s">
        <v>11</v>
      </c>
      <c r="G481" s="1" t="s">
        <v>8</v>
      </c>
      <c r="H481" s="1" t="s">
        <v>112</v>
      </c>
      <c r="I481" s="1">
        <v>1</v>
      </c>
      <c r="J481" s="1">
        <v>0</v>
      </c>
      <c r="K481" s="1">
        <v>0</v>
      </c>
    </row>
    <row r="482" spans="1:13" s="1" customFormat="1" x14ac:dyDescent="0.2">
      <c r="A482" s="1" t="s">
        <v>3268</v>
      </c>
      <c r="D482" s="1" t="s">
        <v>10</v>
      </c>
      <c r="E482" s="1" t="s">
        <v>8</v>
      </c>
      <c r="F482" s="1" t="s">
        <v>11</v>
      </c>
      <c r="G482" s="1" t="s">
        <v>8</v>
      </c>
      <c r="H482" s="1" t="s">
        <v>112</v>
      </c>
      <c r="I482" s="1">
        <v>1</v>
      </c>
      <c r="J482" s="1">
        <v>0</v>
      </c>
      <c r="K482" s="1">
        <v>0</v>
      </c>
    </row>
    <row r="483" spans="1:13" s="1" customFormat="1" x14ac:dyDescent="0.2">
      <c r="A483" s="1" t="s">
        <v>3270</v>
      </c>
      <c r="D483" s="1" t="s">
        <v>10</v>
      </c>
      <c r="E483" s="1" t="s">
        <v>3</v>
      </c>
      <c r="F483" s="1" t="s">
        <v>1262</v>
      </c>
      <c r="G483" s="1" t="s">
        <v>8</v>
      </c>
      <c r="H483" s="1" t="s">
        <v>112</v>
      </c>
      <c r="I483" s="1">
        <v>1</v>
      </c>
      <c r="J483" s="1">
        <v>0</v>
      </c>
      <c r="K483" s="1">
        <v>0</v>
      </c>
    </row>
    <row r="484" spans="1:13" s="1" customFormat="1" x14ac:dyDescent="0.2">
      <c r="A484" s="1" t="s">
        <v>3274</v>
      </c>
      <c r="D484" s="1" t="s">
        <v>10</v>
      </c>
      <c r="E484" s="1" t="s">
        <v>8</v>
      </c>
      <c r="F484" s="1" t="s">
        <v>11</v>
      </c>
      <c r="G484" s="1" t="s">
        <v>8</v>
      </c>
      <c r="H484" s="1" t="s">
        <v>9</v>
      </c>
      <c r="I484" s="1">
        <v>1</v>
      </c>
      <c r="J484" s="1">
        <v>0</v>
      </c>
      <c r="K484" s="1">
        <v>0</v>
      </c>
    </row>
    <row r="485" spans="1:13" s="1" customFormat="1" x14ac:dyDescent="0.2">
      <c r="A485" s="1" t="s">
        <v>3275</v>
      </c>
      <c r="D485" s="1" t="s">
        <v>5</v>
      </c>
      <c r="E485" s="1" t="s">
        <v>3</v>
      </c>
      <c r="F485" s="1" t="s">
        <v>44</v>
      </c>
      <c r="G485" s="1" t="s">
        <v>8</v>
      </c>
      <c r="H485" s="1" t="s">
        <v>9</v>
      </c>
      <c r="I485" s="1">
        <v>1</v>
      </c>
      <c r="J485" s="1">
        <v>0</v>
      </c>
      <c r="K485" s="1">
        <v>0</v>
      </c>
    </row>
    <row r="486" spans="1:13" s="1" customFormat="1" x14ac:dyDescent="0.2">
      <c r="A486" s="1" t="s">
        <v>3276</v>
      </c>
      <c r="D486" s="1" t="s">
        <v>5</v>
      </c>
      <c r="E486" s="1" t="s">
        <v>620</v>
      </c>
      <c r="F486" s="1" t="s">
        <v>11</v>
      </c>
      <c r="G486" s="1" t="s">
        <v>8</v>
      </c>
      <c r="H486" s="1" t="s">
        <v>9</v>
      </c>
      <c r="I486" s="1">
        <v>1</v>
      </c>
      <c r="J486" s="1">
        <v>0</v>
      </c>
      <c r="K486" s="1">
        <v>0</v>
      </c>
    </row>
    <row r="487" spans="1:13" s="1" customFormat="1" x14ac:dyDescent="0.2">
      <c r="A487" s="1" t="s">
        <v>3279</v>
      </c>
      <c r="D487" s="1" t="s">
        <v>5</v>
      </c>
      <c r="E487" s="1" t="s">
        <v>8</v>
      </c>
      <c r="F487" s="1" t="s">
        <v>11</v>
      </c>
      <c r="G487" s="1" t="s">
        <v>8</v>
      </c>
      <c r="H487" s="1" t="s">
        <v>9</v>
      </c>
      <c r="I487" s="1">
        <v>1</v>
      </c>
      <c r="J487" s="1">
        <v>0</v>
      </c>
      <c r="K487" s="1">
        <v>0</v>
      </c>
      <c r="M487" s="2"/>
    </row>
    <row r="488" spans="1:13" s="1" customFormat="1" x14ac:dyDescent="0.2">
      <c r="A488" s="1" t="s">
        <v>3283</v>
      </c>
      <c r="D488" s="1" t="s">
        <v>10</v>
      </c>
      <c r="E488" s="1" t="s">
        <v>8</v>
      </c>
      <c r="F488" s="1" t="s">
        <v>11</v>
      </c>
      <c r="G488" s="1" t="s">
        <v>8</v>
      </c>
      <c r="H488" s="1" t="s">
        <v>9</v>
      </c>
      <c r="I488" s="1">
        <v>1</v>
      </c>
      <c r="J488" s="1">
        <v>0</v>
      </c>
      <c r="K488" s="1">
        <v>0</v>
      </c>
      <c r="M488" s="2"/>
    </row>
    <row r="489" spans="1:13" s="1" customFormat="1" x14ac:dyDescent="0.2">
      <c r="A489" s="1" t="s">
        <v>3286</v>
      </c>
      <c r="D489" s="1" t="s">
        <v>10</v>
      </c>
      <c r="E489" s="1" t="s">
        <v>8</v>
      </c>
      <c r="F489" s="1" t="s">
        <v>11</v>
      </c>
      <c r="G489" s="1" t="s">
        <v>8</v>
      </c>
      <c r="H489" s="1" t="s">
        <v>9</v>
      </c>
      <c r="I489" s="1">
        <v>1</v>
      </c>
      <c r="J489" s="1">
        <v>0</v>
      </c>
      <c r="K489" s="1">
        <v>0</v>
      </c>
    </row>
    <row r="490" spans="1:13" s="1" customFormat="1" x14ac:dyDescent="0.2">
      <c r="A490" s="1" t="s">
        <v>3287</v>
      </c>
      <c r="D490" s="1" t="s">
        <v>5</v>
      </c>
      <c r="E490" s="1" t="s">
        <v>8</v>
      </c>
      <c r="F490" s="1" t="s">
        <v>11</v>
      </c>
      <c r="G490" s="1" t="s">
        <v>8</v>
      </c>
      <c r="H490" s="1" t="s">
        <v>9</v>
      </c>
      <c r="I490" s="1">
        <v>1</v>
      </c>
      <c r="J490" s="1">
        <v>0</v>
      </c>
      <c r="K490" s="1">
        <v>0</v>
      </c>
    </row>
    <row r="491" spans="1:13" s="1" customFormat="1" x14ac:dyDescent="0.2">
      <c r="A491" s="1" t="s">
        <v>3288</v>
      </c>
      <c r="D491" s="1" t="s">
        <v>5</v>
      </c>
      <c r="E491" s="1" t="s">
        <v>8</v>
      </c>
      <c r="F491" s="1" t="s">
        <v>11</v>
      </c>
      <c r="G491" s="1" t="s">
        <v>8</v>
      </c>
      <c r="H491" s="1" t="s">
        <v>9</v>
      </c>
      <c r="I491" s="1">
        <v>1</v>
      </c>
      <c r="J491" s="1">
        <v>0</v>
      </c>
      <c r="K491" s="1">
        <v>0</v>
      </c>
    </row>
    <row r="492" spans="1:13" s="1" customFormat="1" x14ac:dyDescent="0.2">
      <c r="A492" s="1" t="s">
        <v>3289</v>
      </c>
      <c r="D492" s="1" t="s">
        <v>10</v>
      </c>
      <c r="E492" s="1" t="s">
        <v>8</v>
      </c>
      <c r="F492" s="1" t="s">
        <v>11</v>
      </c>
      <c r="G492" s="1" t="s">
        <v>8</v>
      </c>
      <c r="H492" s="1" t="s">
        <v>9</v>
      </c>
      <c r="I492" s="1">
        <v>1</v>
      </c>
      <c r="J492" s="1">
        <v>0</v>
      </c>
      <c r="K492" s="1">
        <v>0</v>
      </c>
    </row>
    <row r="493" spans="1:13" s="1" customFormat="1" x14ac:dyDescent="0.2">
      <c r="A493" s="1" t="s">
        <v>3296</v>
      </c>
      <c r="D493" s="1" t="s">
        <v>10</v>
      </c>
      <c r="E493" s="1" t="s">
        <v>8</v>
      </c>
      <c r="F493" s="1" t="s">
        <v>11</v>
      </c>
      <c r="G493" s="1" t="s">
        <v>8</v>
      </c>
      <c r="H493" s="1" t="s">
        <v>9</v>
      </c>
      <c r="I493" s="1">
        <v>1</v>
      </c>
      <c r="J493" s="1">
        <v>0</v>
      </c>
      <c r="K493" s="1">
        <v>0</v>
      </c>
    </row>
    <row r="494" spans="1:13" s="1" customFormat="1" x14ac:dyDescent="0.2">
      <c r="A494" s="1" t="s">
        <v>2739</v>
      </c>
      <c r="C494" s="1">
        <v>63</v>
      </c>
      <c r="D494" s="1" t="s">
        <v>10</v>
      </c>
      <c r="E494" s="1" t="s">
        <v>2558</v>
      </c>
      <c r="F494" s="1" t="s">
        <v>11</v>
      </c>
      <c r="G494" s="1" t="s">
        <v>3</v>
      </c>
      <c r="H494" s="1" t="s">
        <v>2740</v>
      </c>
      <c r="I494" s="1">
        <f>COUNTIF(H494,"Ineligible.")+COUNTIF(H494,"Patient approached by conflicting study.")</f>
        <v>0</v>
      </c>
      <c r="J494" s="1">
        <f>COUNTIF(H494,"Patient declined study participation")+COUNTIF(H494,"Patient declined study discussion")</f>
        <v>0</v>
      </c>
      <c r="K494" s="1">
        <v>3</v>
      </c>
      <c r="L494" s="2"/>
    </row>
    <row r="495" spans="1:13" s="1" customFormat="1" x14ac:dyDescent="0.2">
      <c r="A495" s="1" t="s">
        <v>3172</v>
      </c>
      <c r="C495" s="1">
        <v>68</v>
      </c>
      <c r="D495" s="1" t="s">
        <v>5</v>
      </c>
      <c r="E495" s="1" t="s">
        <v>8</v>
      </c>
      <c r="F495" s="1" t="s">
        <v>11</v>
      </c>
      <c r="G495" s="1" t="s">
        <v>3</v>
      </c>
      <c r="H495" s="1" t="s">
        <v>3173</v>
      </c>
      <c r="I495" s="1">
        <v>0</v>
      </c>
      <c r="J495" s="1">
        <v>0</v>
      </c>
      <c r="K495" s="1">
        <v>3</v>
      </c>
    </row>
    <row r="496" spans="1:13" s="1" customFormat="1" x14ac:dyDescent="0.2">
      <c r="A496" s="1" t="s">
        <v>3198</v>
      </c>
      <c r="C496" s="1">
        <v>60</v>
      </c>
      <c r="D496" s="1" t="s">
        <v>10</v>
      </c>
      <c r="E496" s="1" t="s">
        <v>8</v>
      </c>
      <c r="F496" s="1" t="s">
        <v>11</v>
      </c>
      <c r="G496" s="1" t="s">
        <v>3</v>
      </c>
      <c r="H496" s="1" t="s">
        <v>3199</v>
      </c>
      <c r="I496" s="1">
        <v>0</v>
      </c>
      <c r="J496" s="1">
        <v>0</v>
      </c>
      <c r="K496" s="1">
        <v>3</v>
      </c>
    </row>
    <row r="497" spans="1:13" s="1" customFormat="1" x14ac:dyDescent="0.2">
      <c r="A497" s="1" t="s">
        <v>3203</v>
      </c>
      <c r="C497" s="1">
        <v>66</v>
      </c>
      <c r="D497" s="1" t="s">
        <v>10</v>
      </c>
      <c r="E497" s="1" t="s">
        <v>8</v>
      </c>
      <c r="F497" s="1" t="s">
        <v>11</v>
      </c>
      <c r="G497" s="1" t="s">
        <v>3</v>
      </c>
      <c r="H497" s="1" t="s">
        <v>3204</v>
      </c>
      <c r="I497" s="1">
        <v>0</v>
      </c>
      <c r="J497" s="1">
        <v>0</v>
      </c>
      <c r="K497" s="1">
        <v>3</v>
      </c>
      <c r="M497" s="2"/>
    </row>
  </sheetData>
  <sortState xmlns:xlrd2="http://schemas.microsoft.com/office/spreadsheetml/2017/richdata2" ref="C1:L750">
    <sortCondition ref="I1:I750"/>
  </sortState>
  <conditionalFormatting sqref="G151:G493 G2:G133">
    <cfRule type="containsText" dxfId="11" priority="8" operator="containsText" text="Y">
      <formula>NOT(ISERROR(SEARCH("Y",G2)))</formula>
    </cfRule>
  </conditionalFormatting>
  <conditionalFormatting sqref="G135:G143">
    <cfRule type="containsText" dxfId="10" priority="7" operator="containsText" text="Y">
      <formula>NOT(ISERROR(SEARCH("Y",G135)))</formula>
    </cfRule>
  </conditionalFormatting>
  <conditionalFormatting sqref="G1">
    <cfRule type="containsText" dxfId="9" priority="6" operator="containsText" text="Y">
      <formula>NOT(ISERROR(SEARCH("Y",G1)))</formula>
    </cfRule>
  </conditionalFormatting>
  <conditionalFormatting sqref="G144">
    <cfRule type="containsText" dxfId="8" priority="5" operator="containsText" text="Y">
      <formula>NOT(ISERROR(SEARCH("Y",G144)))</formula>
    </cfRule>
  </conditionalFormatting>
  <conditionalFormatting sqref="G146:G149">
    <cfRule type="containsText" dxfId="7" priority="4" operator="containsText" text="Y">
      <formula>NOT(ISERROR(SEARCH("Y",G146)))</formula>
    </cfRule>
  </conditionalFormatting>
  <conditionalFormatting sqref="G145">
    <cfRule type="containsText" dxfId="6" priority="3" operator="containsText" text="Y">
      <formula>NOT(ISERROR(SEARCH("Y",G145)))</formula>
    </cfRule>
  </conditionalFormatting>
  <conditionalFormatting sqref="G494">
    <cfRule type="containsText" dxfId="5" priority="2" operator="containsText" text="Y">
      <formula>NOT(ISERROR(SEARCH("Y",G494)))</formula>
    </cfRule>
  </conditionalFormatting>
  <conditionalFormatting sqref="G495:G497">
    <cfRule type="containsText" dxfId="4" priority="1" operator="containsText" text="Y">
      <formula>NOT(ISERROR(SEARCH("Y",G495)))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4CFA3-2BC7-7345-B839-6C2649A45314}">
  <dimension ref="A1:P251"/>
  <sheetViews>
    <sheetView workbookViewId="0">
      <pane ySplit="1" topLeftCell="A2" activePane="bottomLeft" state="frozen"/>
      <selection pane="bottomLeft"/>
    </sheetView>
  </sheetViews>
  <sheetFormatPr baseColWidth="10" defaultRowHeight="16" x14ac:dyDescent="0.2"/>
  <cols>
    <col min="1" max="7" width="10.83203125" style="1"/>
    <col min="8" max="8" width="37" style="1" customWidth="1"/>
    <col min="9" max="15" width="10.83203125" style="1"/>
    <col min="16" max="16" width="22.33203125" style="1" customWidth="1"/>
    <col min="17" max="16384" width="10.83203125" style="1"/>
  </cols>
  <sheetData>
    <row r="1" spans="1:16" s="1" customFormat="1" x14ac:dyDescent="0.2">
      <c r="A1" s="1" t="s">
        <v>2405</v>
      </c>
      <c r="B1" s="1" t="s">
        <v>2406</v>
      </c>
      <c r="C1" s="1" t="s">
        <v>2401</v>
      </c>
      <c r="D1" s="1" t="s">
        <v>2402</v>
      </c>
      <c r="E1" s="1" t="s">
        <v>2403</v>
      </c>
      <c r="F1" s="1" t="s">
        <v>2404</v>
      </c>
      <c r="G1" s="1" t="s">
        <v>2407</v>
      </c>
      <c r="H1" s="1" t="s">
        <v>2408</v>
      </c>
      <c r="I1" s="1" t="s">
        <v>2409</v>
      </c>
      <c r="J1" s="1" t="s">
        <v>2410</v>
      </c>
      <c r="K1" s="1" t="s">
        <v>2411</v>
      </c>
      <c r="L1" s="1" t="s">
        <v>2412</v>
      </c>
    </row>
    <row r="2" spans="1:16" s="1" customFormat="1" x14ac:dyDescent="0.2">
      <c r="A2" s="1" t="s">
        <v>2415</v>
      </c>
      <c r="B2" s="1" t="s">
        <v>2416</v>
      </c>
      <c r="C2" s="1">
        <v>65</v>
      </c>
      <c r="D2" s="1" t="s">
        <v>10</v>
      </c>
      <c r="E2" s="1" t="s">
        <v>8</v>
      </c>
      <c r="F2" s="1" t="s">
        <v>2400</v>
      </c>
      <c r="G2" s="1" t="s">
        <v>3</v>
      </c>
      <c r="I2" s="1">
        <f t="shared" ref="I2:I33" si="0">COUNTIF(H2,"Ineligible.")+COUNTIF(H2,"Patient approached by conflicting study.")</f>
        <v>0</v>
      </c>
      <c r="J2" s="1">
        <f t="shared" ref="J2:J33" si="1">COUNTIF(H2,"Patient declined study participation")+COUNTIF(H2,"Patient declined study discussion")</f>
        <v>0</v>
      </c>
      <c r="K2" s="1">
        <v>1</v>
      </c>
      <c r="L2" s="2"/>
      <c r="P2" s="1" t="s">
        <v>3304</v>
      </c>
    </row>
    <row r="3" spans="1:16" s="1" customFormat="1" x14ac:dyDescent="0.2">
      <c r="A3" s="1" t="s">
        <v>2428</v>
      </c>
      <c r="B3" s="1" t="s">
        <v>2429</v>
      </c>
      <c r="C3" s="1">
        <v>68</v>
      </c>
      <c r="D3" s="1" t="s">
        <v>5</v>
      </c>
      <c r="E3" s="1" t="s">
        <v>8</v>
      </c>
      <c r="F3" s="1" t="s">
        <v>11</v>
      </c>
      <c r="G3" s="1" t="s">
        <v>3</v>
      </c>
      <c r="I3" s="1">
        <f t="shared" si="0"/>
        <v>0</v>
      </c>
      <c r="J3" s="1">
        <f t="shared" si="1"/>
        <v>0</v>
      </c>
      <c r="K3" s="1">
        <v>1</v>
      </c>
      <c r="L3" s="2"/>
      <c r="M3" s="2"/>
    </row>
    <row r="4" spans="1:16" s="1" customFormat="1" x14ac:dyDescent="0.2">
      <c r="A4" s="1" t="s">
        <v>2430</v>
      </c>
      <c r="B4" s="1" t="s">
        <v>2431</v>
      </c>
      <c r="C4" s="1">
        <v>70</v>
      </c>
      <c r="D4" s="1" t="s">
        <v>10</v>
      </c>
      <c r="E4" s="1" t="s">
        <v>8</v>
      </c>
      <c r="F4" s="1" t="s">
        <v>11</v>
      </c>
      <c r="G4" s="1" t="s">
        <v>3</v>
      </c>
      <c r="I4" s="1">
        <f t="shared" si="0"/>
        <v>0</v>
      </c>
      <c r="J4" s="1">
        <f t="shared" si="1"/>
        <v>0</v>
      </c>
      <c r="K4" s="1">
        <v>1</v>
      </c>
      <c r="L4" s="2"/>
    </row>
    <row r="5" spans="1:16" s="1" customFormat="1" x14ac:dyDescent="0.2">
      <c r="A5" s="1" t="s">
        <v>2432</v>
      </c>
      <c r="B5" s="1" t="s">
        <v>2433</v>
      </c>
      <c r="C5" s="1">
        <v>72</v>
      </c>
      <c r="D5" s="1" t="s">
        <v>10</v>
      </c>
      <c r="E5" s="1" t="s">
        <v>8</v>
      </c>
      <c r="F5" s="1" t="s">
        <v>11</v>
      </c>
      <c r="G5" s="1" t="s">
        <v>3</v>
      </c>
      <c r="I5" s="1">
        <f t="shared" si="0"/>
        <v>0</v>
      </c>
      <c r="J5" s="1">
        <f t="shared" si="1"/>
        <v>0</v>
      </c>
      <c r="K5" s="1">
        <v>1</v>
      </c>
      <c r="L5" s="2"/>
    </row>
    <row r="6" spans="1:16" s="1" customFormat="1" x14ac:dyDescent="0.2">
      <c r="A6" s="1" t="s">
        <v>2436</v>
      </c>
      <c r="B6" s="1" t="s">
        <v>2437</v>
      </c>
      <c r="C6" s="1">
        <v>79</v>
      </c>
      <c r="D6" s="1" t="s">
        <v>10</v>
      </c>
      <c r="E6" s="1" t="s">
        <v>8</v>
      </c>
      <c r="F6" s="1" t="s">
        <v>11</v>
      </c>
      <c r="G6" s="1" t="s">
        <v>3</v>
      </c>
      <c r="I6" s="1">
        <f t="shared" si="0"/>
        <v>0</v>
      </c>
      <c r="J6" s="1">
        <f t="shared" si="1"/>
        <v>0</v>
      </c>
      <c r="K6" s="1">
        <v>1</v>
      </c>
      <c r="L6" s="2"/>
      <c r="M6" s="2"/>
    </row>
    <row r="7" spans="1:16" s="1" customFormat="1" x14ac:dyDescent="0.2">
      <c r="A7" s="1" t="s">
        <v>2446</v>
      </c>
      <c r="B7" s="1" t="s">
        <v>2447</v>
      </c>
      <c r="C7" s="1">
        <v>67</v>
      </c>
      <c r="D7" s="1" t="s">
        <v>10</v>
      </c>
      <c r="E7" s="1" t="s">
        <v>8</v>
      </c>
      <c r="F7" s="1" t="s">
        <v>11</v>
      </c>
      <c r="G7" s="1" t="s">
        <v>3</v>
      </c>
      <c r="I7" s="1">
        <f t="shared" si="0"/>
        <v>0</v>
      </c>
      <c r="J7" s="1">
        <f t="shared" si="1"/>
        <v>0</v>
      </c>
      <c r="K7" s="1">
        <v>1</v>
      </c>
      <c r="L7" s="2"/>
      <c r="M7" s="2"/>
    </row>
    <row r="8" spans="1:16" s="1" customFormat="1" x14ac:dyDescent="0.2">
      <c r="A8" s="1" t="s">
        <v>2449</v>
      </c>
      <c r="B8" s="1" t="s">
        <v>2450</v>
      </c>
      <c r="C8" s="1">
        <v>77</v>
      </c>
      <c r="D8" s="1" t="s">
        <v>10</v>
      </c>
      <c r="E8" s="1" t="s">
        <v>8</v>
      </c>
      <c r="F8" s="1" t="s">
        <v>11</v>
      </c>
      <c r="G8" s="1" t="s">
        <v>3</v>
      </c>
      <c r="I8" s="1">
        <f t="shared" si="0"/>
        <v>0</v>
      </c>
      <c r="J8" s="1">
        <f t="shared" si="1"/>
        <v>0</v>
      </c>
      <c r="K8" s="1">
        <v>1</v>
      </c>
      <c r="L8" s="2"/>
    </row>
    <row r="9" spans="1:16" s="1" customFormat="1" x14ac:dyDescent="0.2">
      <c r="A9" s="1" t="s">
        <v>2453</v>
      </c>
      <c r="B9" s="1" t="s">
        <v>2454</v>
      </c>
      <c r="C9" s="1">
        <v>60</v>
      </c>
      <c r="D9" s="1" t="s">
        <v>10</v>
      </c>
      <c r="E9" s="1" t="s">
        <v>8</v>
      </c>
      <c r="F9" s="1" t="s">
        <v>11</v>
      </c>
      <c r="G9" s="1" t="s">
        <v>3</v>
      </c>
      <c r="I9" s="1">
        <f t="shared" si="0"/>
        <v>0</v>
      </c>
      <c r="J9" s="1">
        <f t="shared" si="1"/>
        <v>0</v>
      </c>
      <c r="K9" s="1">
        <v>1</v>
      </c>
      <c r="L9" s="2"/>
    </row>
    <row r="10" spans="1:16" s="1" customFormat="1" x14ac:dyDescent="0.2">
      <c r="A10" s="1" t="s">
        <v>2455</v>
      </c>
      <c r="B10" s="1" t="s">
        <v>2456</v>
      </c>
      <c r="C10" s="1">
        <v>65</v>
      </c>
      <c r="D10" s="1" t="s">
        <v>10</v>
      </c>
      <c r="E10" s="1" t="s">
        <v>620</v>
      </c>
      <c r="F10" s="1" t="s">
        <v>11</v>
      </c>
      <c r="G10" s="1" t="s">
        <v>3</v>
      </c>
      <c r="I10" s="1">
        <f t="shared" si="0"/>
        <v>0</v>
      </c>
      <c r="J10" s="1">
        <f t="shared" si="1"/>
        <v>0</v>
      </c>
      <c r="K10" s="1">
        <v>1</v>
      </c>
      <c r="L10" s="2"/>
    </row>
    <row r="11" spans="1:16" s="1" customFormat="1" x14ac:dyDescent="0.2">
      <c r="A11" s="1" t="s">
        <v>2464</v>
      </c>
      <c r="B11" s="1" t="s">
        <v>2465</v>
      </c>
      <c r="C11" s="1">
        <v>63</v>
      </c>
      <c r="D11" s="1" t="s">
        <v>10</v>
      </c>
      <c r="E11" s="1" t="s">
        <v>8</v>
      </c>
      <c r="F11" s="1" t="s">
        <v>11</v>
      </c>
      <c r="G11" s="1" t="s">
        <v>3</v>
      </c>
      <c r="I11" s="1">
        <f t="shared" si="0"/>
        <v>0</v>
      </c>
      <c r="J11" s="1">
        <f t="shared" si="1"/>
        <v>0</v>
      </c>
      <c r="K11" s="1">
        <v>1</v>
      </c>
      <c r="L11" s="2"/>
    </row>
    <row r="12" spans="1:16" s="1" customFormat="1" x14ac:dyDescent="0.2">
      <c r="A12" s="1" t="s">
        <v>2466</v>
      </c>
      <c r="B12" s="1" t="s">
        <v>2467</v>
      </c>
      <c r="C12" s="1">
        <v>73</v>
      </c>
      <c r="D12" s="1" t="s">
        <v>5</v>
      </c>
      <c r="E12" s="1" t="s">
        <v>8</v>
      </c>
      <c r="F12" s="1" t="s">
        <v>11</v>
      </c>
      <c r="G12" s="1" t="s">
        <v>3</v>
      </c>
      <c r="I12" s="1">
        <f t="shared" si="0"/>
        <v>0</v>
      </c>
      <c r="J12" s="1">
        <f t="shared" si="1"/>
        <v>0</v>
      </c>
      <c r="K12" s="1">
        <v>1</v>
      </c>
      <c r="L12" s="2"/>
    </row>
    <row r="13" spans="1:16" s="1" customFormat="1" x14ac:dyDescent="0.2">
      <c r="A13" s="1" t="s">
        <v>2468</v>
      </c>
      <c r="B13" s="1" t="s">
        <v>2469</v>
      </c>
      <c r="C13" s="1">
        <v>73</v>
      </c>
      <c r="D13" s="1" t="s">
        <v>10</v>
      </c>
      <c r="E13" s="1" t="s">
        <v>8</v>
      </c>
      <c r="F13" s="1" t="s">
        <v>11</v>
      </c>
      <c r="G13" s="1" t="s">
        <v>3</v>
      </c>
      <c r="I13" s="1">
        <f t="shared" si="0"/>
        <v>0</v>
      </c>
      <c r="J13" s="1">
        <f t="shared" si="1"/>
        <v>0</v>
      </c>
      <c r="K13" s="1">
        <v>1</v>
      </c>
      <c r="L13" s="2"/>
    </row>
    <row r="14" spans="1:16" s="1" customFormat="1" x14ac:dyDescent="0.2">
      <c r="A14" s="1" t="s">
        <v>2470</v>
      </c>
      <c r="B14" s="1" t="s">
        <v>2471</v>
      </c>
      <c r="C14" s="1">
        <v>74</v>
      </c>
      <c r="D14" s="1" t="s">
        <v>10</v>
      </c>
      <c r="E14" s="1" t="s">
        <v>8</v>
      </c>
      <c r="F14" s="1" t="s">
        <v>11</v>
      </c>
      <c r="G14" s="1" t="s">
        <v>3</v>
      </c>
      <c r="I14" s="1">
        <f t="shared" si="0"/>
        <v>0</v>
      </c>
      <c r="J14" s="1">
        <f t="shared" si="1"/>
        <v>0</v>
      </c>
      <c r="K14" s="1">
        <v>1</v>
      </c>
      <c r="L14" s="2"/>
    </row>
    <row r="15" spans="1:16" s="1" customFormat="1" x14ac:dyDescent="0.2">
      <c r="A15" s="1" t="s">
        <v>2477</v>
      </c>
      <c r="B15" s="1" t="s">
        <v>2478</v>
      </c>
      <c r="C15" s="1">
        <v>60</v>
      </c>
      <c r="D15" s="1" t="s">
        <v>5</v>
      </c>
      <c r="E15" s="1" t="s">
        <v>8</v>
      </c>
      <c r="F15" s="1" t="s">
        <v>11</v>
      </c>
      <c r="G15" s="1" t="s">
        <v>3</v>
      </c>
      <c r="I15" s="1">
        <f t="shared" si="0"/>
        <v>0</v>
      </c>
      <c r="J15" s="1">
        <f t="shared" si="1"/>
        <v>0</v>
      </c>
      <c r="K15" s="1">
        <v>1</v>
      </c>
      <c r="L15" s="2"/>
    </row>
    <row r="16" spans="1:16" s="1" customFormat="1" x14ac:dyDescent="0.2">
      <c r="A16" s="1" t="s">
        <v>2482</v>
      </c>
      <c r="B16" s="1" t="s">
        <v>2483</v>
      </c>
      <c r="C16" s="1">
        <v>74</v>
      </c>
      <c r="D16" s="1" t="s">
        <v>10</v>
      </c>
      <c r="E16" s="1" t="s">
        <v>8</v>
      </c>
      <c r="F16" s="1" t="s">
        <v>11</v>
      </c>
      <c r="G16" s="1" t="s">
        <v>3</v>
      </c>
      <c r="I16" s="1">
        <f t="shared" si="0"/>
        <v>0</v>
      </c>
      <c r="J16" s="1">
        <f t="shared" si="1"/>
        <v>0</v>
      </c>
      <c r="K16" s="1">
        <v>1</v>
      </c>
      <c r="L16" s="2"/>
    </row>
    <row r="17" spans="1:13" s="1" customFormat="1" x14ac:dyDescent="0.2">
      <c r="A17" s="1" t="s">
        <v>2487</v>
      </c>
      <c r="B17" s="1" t="s">
        <v>2488</v>
      </c>
      <c r="C17" s="1">
        <v>68</v>
      </c>
      <c r="D17" s="1" t="s">
        <v>10</v>
      </c>
      <c r="E17" s="1" t="s">
        <v>8</v>
      </c>
      <c r="F17" s="1" t="s">
        <v>11</v>
      </c>
      <c r="G17" s="1" t="s">
        <v>3</v>
      </c>
      <c r="I17" s="1">
        <f t="shared" si="0"/>
        <v>0</v>
      </c>
      <c r="J17" s="1">
        <f t="shared" si="1"/>
        <v>0</v>
      </c>
      <c r="K17" s="1">
        <v>1</v>
      </c>
      <c r="L17" s="2"/>
      <c r="M17" s="2"/>
    </row>
    <row r="18" spans="1:13" s="1" customFormat="1" x14ac:dyDescent="0.2">
      <c r="A18" s="1" t="s">
        <v>2491</v>
      </c>
      <c r="B18" s="1" t="s">
        <v>2492</v>
      </c>
      <c r="C18" s="1">
        <v>63</v>
      </c>
      <c r="D18" s="1" t="s">
        <v>10</v>
      </c>
      <c r="E18" s="1" t="s">
        <v>620</v>
      </c>
      <c r="F18" s="1" t="s">
        <v>11</v>
      </c>
      <c r="G18" s="1" t="s">
        <v>3</v>
      </c>
      <c r="I18" s="1">
        <f t="shared" si="0"/>
        <v>0</v>
      </c>
      <c r="J18" s="1">
        <f t="shared" si="1"/>
        <v>0</v>
      </c>
      <c r="K18" s="1">
        <v>1</v>
      </c>
      <c r="L18" s="2"/>
      <c r="M18" s="2"/>
    </row>
    <row r="19" spans="1:13" s="1" customFormat="1" x14ac:dyDescent="0.2">
      <c r="A19" s="1" t="s">
        <v>2502</v>
      </c>
      <c r="B19" s="1" t="s">
        <v>2503</v>
      </c>
      <c r="C19" s="1">
        <v>61</v>
      </c>
      <c r="D19" s="1" t="s">
        <v>5</v>
      </c>
      <c r="E19" s="1" t="s">
        <v>8</v>
      </c>
      <c r="F19" s="1" t="s">
        <v>11</v>
      </c>
      <c r="G19" s="1" t="s">
        <v>3</v>
      </c>
      <c r="I19" s="1">
        <f t="shared" si="0"/>
        <v>0</v>
      </c>
      <c r="J19" s="1">
        <f t="shared" si="1"/>
        <v>0</v>
      </c>
      <c r="K19" s="1">
        <v>1</v>
      </c>
      <c r="L19" s="2"/>
    </row>
    <row r="20" spans="1:13" s="1" customFormat="1" x14ac:dyDescent="0.2">
      <c r="A20" s="1" t="s">
        <v>2509</v>
      </c>
      <c r="B20" s="1" t="s">
        <v>2510</v>
      </c>
      <c r="C20" s="1">
        <v>71</v>
      </c>
      <c r="D20" s="1" t="s">
        <v>10</v>
      </c>
      <c r="E20" s="1" t="s">
        <v>8</v>
      </c>
      <c r="F20" s="1" t="s">
        <v>11</v>
      </c>
      <c r="G20" s="1" t="s">
        <v>3</v>
      </c>
      <c r="I20" s="1">
        <f t="shared" si="0"/>
        <v>0</v>
      </c>
      <c r="J20" s="1">
        <f t="shared" si="1"/>
        <v>0</v>
      </c>
      <c r="K20" s="1">
        <v>1</v>
      </c>
      <c r="L20" s="2"/>
    </row>
    <row r="21" spans="1:13" s="1" customFormat="1" x14ac:dyDescent="0.2">
      <c r="A21" s="1" t="s">
        <v>2512</v>
      </c>
      <c r="B21" s="1" t="s">
        <v>2513</v>
      </c>
      <c r="C21" s="1">
        <v>73</v>
      </c>
      <c r="D21" s="1" t="s">
        <v>10</v>
      </c>
      <c r="E21" s="1" t="s">
        <v>8</v>
      </c>
      <c r="F21" s="1" t="s">
        <v>11</v>
      </c>
      <c r="G21" s="1" t="s">
        <v>3</v>
      </c>
      <c r="I21" s="1">
        <f t="shared" si="0"/>
        <v>0</v>
      </c>
      <c r="J21" s="1">
        <f t="shared" si="1"/>
        <v>0</v>
      </c>
      <c r="K21" s="1">
        <v>1</v>
      </c>
      <c r="L21" s="2"/>
    </row>
    <row r="22" spans="1:13" s="1" customFormat="1" x14ac:dyDescent="0.2">
      <c r="A22" s="1" t="s">
        <v>2528</v>
      </c>
      <c r="B22" s="1" t="s">
        <v>2529</v>
      </c>
      <c r="C22" s="1">
        <v>71</v>
      </c>
      <c r="D22" s="1" t="s">
        <v>10</v>
      </c>
      <c r="E22" s="1" t="s">
        <v>8</v>
      </c>
      <c r="F22" s="1" t="s">
        <v>11</v>
      </c>
      <c r="G22" s="1" t="s">
        <v>3</v>
      </c>
      <c r="I22" s="1">
        <f t="shared" si="0"/>
        <v>0</v>
      </c>
      <c r="J22" s="1">
        <f t="shared" si="1"/>
        <v>0</v>
      </c>
      <c r="K22" s="1">
        <v>1</v>
      </c>
      <c r="L22" s="2"/>
    </row>
    <row r="23" spans="1:13" s="1" customFormat="1" x14ac:dyDescent="0.2">
      <c r="A23" s="1" t="s">
        <v>2531</v>
      </c>
      <c r="B23" s="1" t="s">
        <v>2532</v>
      </c>
      <c r="C23" s="1">
        <v>76</v>
      </c>
      <c r="D23" s="1" t="s">
        <v>10</v>
      </c>
      <c r="E23" s="1" t="s">
        <v>8</v>
      </c>
      <c r="F23" s="1" t="s">
        <v>11</v>
      </c>
      <c r="G23" s="1" t="s">
        <v>3</v>
      </c>
      <c r="I23" s="1">
        <f t="shared" si="0"/>
        <v>0</v>
      </c>
      <c r="J23" s="1">
        <f t="shared" si="1"/>
        <v>0</v>
      </c>
      <c r="K23" s="1">
        <v>1</v>
      </c>
      <c r="L23" s="2"/>
    </row>
    <row r="24" spans="1:13" s="1" customFormat="1" x14ac:dyDescent="0.2">
      <c r="A24" s="1" t="s">
        <v>2553</v>
      </c>
      <c r="B24" s="1" t="s">
        <v>2554</v>
      </c>
      <c r="C24" s="1">
        <v>67</v>
      </c>
      <c r="D24" s="1" t="s">
        <v>10</v>
      </c>
      <c r="E24" s="1" t="s">
        <v>8</v>
      </c>
      <c r="F24" s="1" t="s">
        <v>2400</v>
      </c>
      <c r="G24" s="1" t="s">
        <v>3</v>
      </c>
      <c r="I24" s="1">
        <f t="shared" si="0"/>
        <v>0</v>
      </c>
      <c r="J24" s="1">
        <f t="shared" si="1"/>
        <v>0</v>
      </c>
      <c r="K24" s="1">
        <v>1</v>
      </c>
      <c r="L24" s="2"/>
    </row>
    <row r="25" spans="1:13" s="1" customFormat="1" x14ac:dyDescent="0.2">
      <c r="A25" s="1" t="s">
        <v>2565</v>
      </c>
      <c r="B25" s="1" t="s">
        <v>2566</v>
      </c>
      <c r="C25" s="1">
        <v>64</v>
      </c>
      <c r="D25" s="1" t="s">
        <v>10</v>
      </c>
      <c r="E25" s="1" t="s">
        <v>8</v>
      </c>
      <c r="F25" s="1" t="s">
        <v>11</v>
      </c>
      <c r="G25" s="1" t="s">
        <v>3</v>
      </c>
      <c r="I25" s="1">
        <f t="shared" si="0"/>
        <v>0</v>
      </c>
      <c r="J25" s="1">
        <f t="shared" si="1"/>
        <v>0</v>
      </c>
      <c r="K25" s="1">
        <v>1</v>
      </c>
      <c r="L25" s="2"/>
    </row>
    <row r="26" spans="1:13" s="1" customFormat="1" x14ac:dyDescent="0.2">
      <c r="A26" s="1" t="s">
        <v>2567</v>
      </c>
      <c r="B26" s="1" t="s">
        <v>2568</v>
      </c>
      <c r="C26" s="1">
        <v>64</v>
      </c>
      <c r="D26" s="1" t="s">
        <v>10</v>
      </c>
      <c r="E26" s="1" t="s">
        <v>8</v>
      </c>
      <c r="F26" s="1" t="s">
        <v>26</v>
      </c>
      <c r="G26" s="1" t="s">
        <v>3</v>
      </c>
      <c r="I26" s="1">
        <f t="shared" si="0"/>
        <v>0</v>
      </c>
      <c r="J26" s="1">
        <f t="shared" si="1"/>
        <v>0</v>
      </c>
      <c r="K26" s="1">
        <v>1</v>
      </c>
      <c r="L26" s="2"/>
    </row>
    <row r="27" spans="1:13" s="1" customFormat="1" x14ac:dyDescent="0.2">
      <c r="A27" s="1" t="s">
        <v>2569</v>
      </c>
      <c r="B27" s="1" t="s">
        <v>2570</v>
      </c>
      <c r="C27" s="1">
        <v>65</v>
      </c>
      <c r="D27" s="1" t="s">
        <v>10</v>
      </c>
      <c r="E27" s="1" t="s">
        <v>8</v>
      </c>
      <c r="F27" s="1" t="s">
        <v>11</v>
      </c>
      <c r="G27" s="1" t="s">
        <v>3</v>
      </c>
      <c r="I27" s="1">
        <f t="shared" si="0"/>
        <v>0</v>
      </c>
      <c r="J27" s="1">
        <f t="shared" si="1"/>
        <v>0</v>
      </c>
      <c r="K27" s="1">
        <v>1</v>
      </c>
      <c r="L27" s="2"/>
    </row>
    <row r="28" spans="1:13" s="1" customFormat="1" x14ac:dyDescent="0.2">
      <c r="A28" s="1" t="s">
        <v>2573</v>
      </c>
      <c r="B28" s="1" t="s">
        <v>2574</v>
      </c>
      <c r="C28" s="1">
        <v>73</v>
      </c>
      <c r="D28" s="1" t="s">
        <v>10</v>
      </c>
      <c r="E28" s="1" t="s">
        <v>8</v>
      </c>
      <c r="F28" s="1" t="s">
        <v>11</v>
      </c>
      <c r="G28" s="1" t="s">
        <v>3</v>
      </c>
      <c r="I28" s="1">
        <f t="shared" si="0"/>
        <v>0</v>
      </c>
      <c r="J28" s="1">
        <f t="shared" si="1"/>
        <v>0</v>
      </c>
      <c r="K28" s="1">
        <v>1</v>
      </c>
      <c r="L28" s="2"/>
    </row>
    <row r="29" spans="1:13" s="1" customFormat="1" x14ac:dyDescent="0.2">
      <c r="A29" s="1" t="s">
        <v>2576</v>
      </c>
      <c r="B29" s="1" t="s">
        <v>2577</v>
      </c>
      <c r="C29" s="1">
        <v>77</v>
      </c>
      <c r="D29" s="1" t="s">
        <v>10</v>
      </c>
      <c r="E29" s="1" t="s">
        <v>8</v>
      </c>
      <c r="F29" s="1" t="s">
        <v>11</v>
      </c>
      <c r="G29" s="1" t="s">
        <v>3</v>
      </c>
      <c r="I29" s="1">
        <f t="shared" si="0"/>
        <v>0</v>
      </c>
      <c r="J29" s="1">
        <f t="shared" si="1"/>
        <v>0</v>
      </c>
      <c r="K29" s="1">
        <v>1</v>
      </c>
      <c r="L29" s="2"/>
    </row>
    <row r="30" spans="1:13" s="1" customFormat="1" x14ac:dyDescent="0.2">
      <c r="A30" s="1" t="s">
        <v>2583</v>
      </c>
      <c r="B30" s="1" t="s">
        <v>2584</v>
      </c>
      <c r="C30" s="1">
        <v>60</v>
      </c>
      <c r="D30" s="1" t="s">
        <v>10</v>
      </c>
      <c r="E30" s="1" t="s">
        <v>8</v>
      </c>
      <c r="F30" s="1" t="s">
        <v>11</v>
      </c>
      <c r="G30" s="1" t="s">
        <v>3</v>
      </c>
      <c r="I30" s="1">
        <f t="shared" si="0"/>
        <v>0</v>
      </c>
      <c r="J30" s="1">
        <f t="shared" si="1"/>
        <v>0</v>
      </c>
      <c r="K30" s="1">
        <v>1</v>
      </c>
      <c r="L30" s="2"/>
    </row>
    <row r="31" spans="1:13" s="1" customFormat="1" x14ac:dyDescent="0.2">
      <c r="A31" s="1" t="s">
        <v>2586</v>
      </c>
      <c r="B31" s="1" t="s">
        <v>2587</v>
      </c>
      <c r="C31" s="1">
        <v>63</v>
      </c>
      <c r="D31" s="1" t="s">
        <v>5</v>
      </c>
      <c r="E31" s="1" t="s">
        <v>8</v>
      </c>
      <c r="F31" s="1" t="s">
        <v>11</v>
      </c>
      <c r="G31" s="1" t="s">
        <v>3</v>
      </c>
      <c r="I31" s="1">
        <f t="shared" si="0"/>
        <v>0</v>
      </c>
      <c r="J31" s="1">
        <f t="shared" si="1"/>
        <v>0</v>
      </c>
      <c r="K31" s="1">
        <v>1</v>
      </c>
      <c r="L31" s="2"/>
      <c r="M31" s="2"/>
    </row>
    <row r="32" spans="1:13" s="1" customFormat="1" x14ac:dyDescent="0.2">
      <c r="A32" s="1" t="s">
        <v>2590</v>
      </c>
      <c r="B32" s="1" t="s">
        <v>2591</v>
      </c>
      <c r="C32" s="1">
        <v>68</v>
      </c>
      <c r="D32" s="1" t="s">
        <v>10</v>
      </c>
      <c r="E32" s="1" t="s">
        <v>8</v>
      </c>
      <c r="F32" s="1" t="s">
        <v>11</v>
      </c>
      <c r="G32" s="1" t="s">
        <v>3</v>
      </c>
      <c r="I32" s="1">
        <f t="shared" si="0"/>
        <v>0</v>
      </c>
      <c r="J32" s="1">
        <f t="shared" si="1"/>
        <v>0</v>
      </c>
      <c r="K32" s="1">
        <v>1</v>
      </c>
      <c r="L32" s="2"/>
    </row>
    <row r="33" spans="1:13" s="1" customFormat="1" x14ac:dyDescent="0.2">
      <c r="A33" s="1" t="s">
        <v>2592</v>
      </c>
      <c r="B33" s="1" t="s">
        <v>2593</v>
      </c>
      <c r="C33" s="1">
        <v>70</v>
      </c>
      <c r="D33" s="1" t="s">
        <v>10</v>
      </c>
      <c r="E33" s="1" t="s">
        <v>8</v>
      </c>
      <c r="F33" s="1" t="s">
        <v>11</v>
      </c>
      <c r="G33" s="1" t="s">
        <v>3</v>
      </c>
      <c r="I33" s="1">
        <f t="shared" si="0"/>
        <v>0</v>
      </c>
      <c r="J33" s="1">
        <f t="shared" si="1"/>
        <v>0</v>
      </c>
      <c r="K33" s="1">
        <v>1</v>
      </c>
      <c r="L33" s="2"/>
    </row>
    <row r="34" spans="1:13" s="1" customFormat="1" x14ac:dyDescent="0.2">
      <c r="A34" s="1" t="s">
        <v>2603</v>
      </c>
      <c r="B34" s="1" t="s">
        <v>2604</v>
      </c>
      <c r="C34" s="1">
        <v>62</v>
      </c>
      <c r="D34" s="1" t="s">
        <v>10</v>
      </c>
      <c r="E34" s="1" t="s">
        <v>8</v>
      </c>
      <c r="F34" s="1" t="s">
        <v>11</v>
      </c>
      <c r="G34" s="1" t="s">
        <v>3</v>
      </c>
      <c r="I34" s="1">
        <f t="shared" ref="I34:I65" si="2">COUNTIF(H34,"Ineligible.")+COUNTIF(H34,"Patient approached by conflicting study.")</f>
        <v>0</v>
      </c>
      <c r="J34" s="1">
        <f t="shared" ref="J34:J65" si="3">COUNTIF(H34,"Patient declined study participation")+COUNTIF(H34,"Patient declined study discussion")</f>
        <v>0</v>
      </c>
      <c r="K34" s="1">
        <v>1</v>
      </c>
      <c r="L34" s="2"/>
    </row>
    <row r="35" spans="1:13" s="1" customFormat="1" x14ac:dyDescent="0.2">
      <c r="A35" s="1" t="s">
        <v>2605</v>
      </c>
      <c r="B35" s="1" t="s">
        <v>2606</v>
      </c>
      <c r="C35" s="1">
        <v>66</v>
      </c>
      <c r="D35" s="1" t="s">
        <v>10</v>
      </c>
      <c r="E35" s="1" t="s">
        <v>8</v>
      </c>
      <c r="F35" s="1" t="s">
        <v>11</v>
      </c>
      <c r="G35" s="1" t="s">
        <v>3</v>
      </c>
      <c r="I35" s="1">
        <f t="shared" si="2"/>
        <v>0</v>
      </c>
      <c r="J35" s="1">
        <f t="shared" si="3"/>
        <v>0</v>
      </c>
      <c r="K35" s="1">
        <v>1</v>
      </c>
      <c r="L35" s="2"/>
      <c r="M35" s="2"/>
    </row>
    <row r="36" spans="1:13" s="1" customFormat="1" x14ac:dyDescent="0.2">
      <c r="A36" s="1" t="s">
        <v>2620</v>
      </c>
      <c r="B36" s="1" t="s">
        <v>2621</v>
      </c>
      <c r="C36" s="1">
        <v>67</v>
      </c>
      <c r="D36" s="1" t="s">
        <v>10</v>
      </c>
      <c r="E36" s="1" t="s">
        <v>8</v>
      </c>
      <c r="F36" s="1" t="s">
        <v>11</v>
      </c>
      <c r="G36" s="1" t="s">
        <v>3</v>
      </c>
      <c r="I36" s="1">
        <f t="shared" si="2"/>
        <v>0</v>
      </c>
      <c r="J36" s="1">
        <f t="shared" si="3"/>
        <v>0</v>
      </c>
      <c r="K36" s="1">
        <v>1</v>
      </c>
      <c r="L36" s="2"/>
    </row>
    <row r="37" spans="1:13" s="1" customFormat="1" x14ac:dyDescent="0.2">
      <c r="A37" s="1" t="s">
        <v>2627</v>
      </c>
      <c r="B37" s="1" t="s">
        <v>2628</v>
      </c>
      <c r="C37" s="1">
        <v>73</v>
      </c>
      <c r="D37" s="1" t="s">
        <v>5</v>
      </c>
      <c r="E37" s="1" t="s">
        <v>8</v>
      </c>
      <c r="F37" s="1" t="s">
        <v>11</v>
      </c>
      <c r="G37" s="1" t="s">
        <v>3</v>
      </c>
      <c r="I37" s="1">
        <f t="shared" si="2"/>
        <v>0</v>
      </c>
      <c r="J37" s="1">
        <f t="shared" si="3"/>
        <v>0</v>
      </c>
      <c r="K37" s="1">
        <v>1</v>
      </c>
      <c r="L37" s="2"/>
      <c r="M37" s="2"/>
    </row>
    <row r="38" spans="1:13" s="1" customFormat="1" x14ac:dyDescent="0.2">
      <c r="A38" s="1" t="s">
        <v>2630</v>
      </c>
      <c r="B38" s="1" t="s">
        <v>2631</v>
      </c>
      <c r="C38" s="1">
        <v>79</v>
      </c>
      <c r="D38" s="1" t="s">
        <v>10</v>
      </c>
      <c r="E38" s="1" t="s">
        <v>8</v>
      </c>
      <c r="F38" s="1" t="s">
        <v>11</v>
      </c>
      <c r="G38" s="1" t="s">
        <v>3</v>
      </c>
      <c r="H38" s="1" t="s">
        <v>2632</v>
      </c>
      <c r="I38" s="1">
        <f t="shared" si="2"/>
        <v>0</v>
      </c>
      <c r="J38" s="1">
        <f t="shared" si="3"/>
        <v>0</v>
      </c>
      <c r="K38" s="1">
        <v>1</v>
      </c>
      <c r="L38" s="2"/>
    </row>
    <row r="39" spans="1:13" s="1" customFormat="1" x14ac:dyDescent="0.2">
      <c r="A39" s="1" t="s">
        <v>2638</v>
      </c>
      <c r="B39" s="1" t="s">
        <v>2639</v>
      </c>
      <c r="C39" s="1">
        <v>60</v>
      </c>
      <c r="D39" s="1" t="s">
        <v>10</v>
      </c>
      <c r="E39" s="1" t="s">
        <v>8</v>
      </c>
      <c r="F39" s="1" t="s">
        <v>11</v>
      </c>
      <c r="G39" s="1" t="s">
        <v>3</v>
      </c>
      <c r="I39" s="1">
        <f t="shared" si="2"/>
        <v>0</v>
      </c>
      <c r="J39" s="1">
        <f t="shared" si="3"/>
        <v>0</v>
      </c>
      <c r="K39" s="1">
        <v>1</v>
      </c>
      <c r="L39" s="2"/>
    </row>
    <row r="40" spans="1:13" s="1" customFormat="1" x14ac:dyDescent="0.2">
      <c r="A40" s="1" t="s">
        <v>2640</v>
      </c>
      <c r="B40" s="1" t="s">
        <v>2641</v>
      </c>
      <c r="C40" s="1">
        <v>61</v>
      </c>
      <c r="D40" s="1" t="s">
        <v>10</v>
      </c>
      <c r="E40" s="1" t="s">
        <v>8</v>
      </c>
      <c r="F40" s="1" t="s">
        <v>11</v>
      </c>
      <c r="G40" s="1" t="s">
        <v>3</v>
      </c>
      <c r="I40" s="1">
        <f t="shared" si="2"/>
        <v>0</v>
      </c>
      <c r="J40" s="1">
        <f t="shared" si="3"/>
        <v>0</v>
      </c>
      <c r="K40" s="1">
        <v>1</v>
      </c>
      <c r="L40" s="2"/>
    </row>
    <row r="41" spans="1:13" s="1" customFormat="1" x14ac:dyDescent="0.2">
      <c r="A41" s="1" t="s">
        <v>2657</v>
      </c>
      <c r="B41" s="1" t="s">
        <v>2658</v>
      </c>
      <c r="C41" s="1">
        <v>68</v>
      </c>
      <c r="D41" s="1" t="s">
        <v>10</v>
      </c>
      <c r="E41" s="1" t="s">
        <v>8</v>
      </c>
      <c r="F41" s="1" t="s">
        <v>11</v>
      </c>
      <c r="G41" s="1" t="s">
        <v>3</v>
      </c>
      <c r="I41" s="1">
        <f t="shared" si="2"/>
        <v>0</v>
      </c>
      <c r="J41" s="1">
        <f t="shared" si="3"/>
        <v>0</v>
      </c>
      <c r="K41" s="1">
        <v>1</v>
      </c>
      <c r="L41" s="2"/>
    </row>
    <row r="42" spans="1:13" s="1" customFormat="1" x14ac:dyDescent="0.2">
      <c r="A42" s="1" t="s">
        <v>2664</v>
      </c>
      <c r="B42" s="1" t="s">
        <v>2665</v>
      </c>
      <c r="C42" s="1">
        <v>74</v>
      </c>
      <c r="D42" s="1" t="s">
        <v>10</v>
      </c>
      <c r="E42" s="1" t="s">
        <v>8</v>
      </c>
      <c r="F42" s="1" t="s">
        <v>11</v>
      </c>
      <c r="G42" s="1" t="s">
        <v>3</v>
      </c>
      <c r="I42" s="1">
        <f t="shared" si="2"/>
        <v>0</v>
      </c>
      <c r="J42" s="1">
        <f t="shared" si="3"/>
        <v>0</v>
      </c>
      <c r="K42" s="1">
        <v>1</v>
      </c>
      <c r="L42" s="2"/>
    </row>
    <row r="43" spans="1:13" s="1" customFormat="1" x14ac:dyDescent="0.2">
      <c r="A43" s="1" t="s">
        <v>2673</v>
      </c>
      <c r="B43" s="1" t="s">
        <v>2674</v>
      </c>
      <c r="C43" s="1">
        <v>69</v>
      </c>
      <c r="D43" s="1" t="s">
        <v>10</v>
      </c>
      <c r="E43" s="1" t="s">
        <v>8</v>
      </c>
      <c r="F43" s="1" t="s">
        <v>11</v>
      </c>
      <c r="G43" s="1" t="s">
        <v>3</v>
      </c>
      <c r="I43" s="1">
        <f t="shared" si="2"/>
        <v>0</v>
      </c>
      <c r="J43" s="1">
        <f t="shared" si="3"/>
        <v>0</v>
      </c>
      <c r="K43" s="1">
        <v>1</v>
      </c>
      <c r="L43" s="2"/>
      <c r="M43" s="2"/>
    </row>
    <row r="44" spans="1:13" s="1" customFormat="1" x14ac:dyDescent="0.2">
      <c r="A44" s="1" t="s">
        <v>2677</v>
      </c>
      <c r="B44" s="1" t="s">
        <v>2678</v>
      </c>
      <c r="C44" s="1">
        <v>83</v>
      </c>
      <c r="D44" s="1" t="s">
        <v>10</v>
      </c>
      <c r="E44" s="1" t="s">
        <v>8</v>
      </c>
      <c r="F44" s="1" t="s">
        <v>11</v>
      </c>
      <c r="G44" s="1" t="s">
        <v>2679</v>
      </c>
      <c r="I44" s="1">
        <f t="shared" si="2"/>
        <v>0</v>
      </c>
      <c r="J44" s="1">
        <f t="shared" si="3"/>
        <v>0</v>
      </c>
      <c r="K44" s="1">
        <v>1</v>
      </c>
      <c r="L44" s="2"/>
      <c r="M44" s="2"/>
    </row>
    <row r="45" spans="1:13" s="1" customFormat="1" x14ac:dyDescent="0.2">
      <c r="A45" s="1" t="s">
        <v>2708</v>
      </c>
      <c r="B45" s="1" t="s">
        <v>2709</v>
      </c>
      <c r="C45" s="1">
        <v>69</v>
      </c>
      <c r="D45" s="1" t="s">
        <v>5</v>
      </c>
      <c r="E45" s="1" t="s">
        <v>8</v>
      </c>
      <c r="F45" s="1" t="s">
        <v>11</v>
      </c>
      <c r="G45" s="1" t="s">
        <v>3</v>
      </c>
      <c r="I45" s="1">
        <f t="shared" si="2"/>
        <v>0</v>
      </c>
      <c r="J45" s="1">
        <f t="shared" si="3"/>
        <v>0</v>
      </c>
      <c r="K45" s="1">
        <v>1</v>
      </c>
      <c r="L45" s="2"/>
    </row>
    <row r="46" spans="1:13" s="1" customFormat="1" x14ac:dyDescent="0.2">
      <c r="A46" s="1" t="s">
        <v>2713</v>
      </c>
      <c r="B46" s="1" t="s">
        <v>2714</v>
      </c>
      <c r="C46" s="1">
        <v>79</v>
      </c>
      <c r="D46" s="1" t="s">
        <v>10</v>
      </c>
      <c r="E46" s="1" t="s">
        <v>8</v>
      </c>
      <c r="F46" s="1" t="s">
        <v>11</v>
      </c>
      <c r="G46" s="1" t="s">
        <v>3</v>
      </c>
      <c r="I46" s="1">
        <f t="shared" si="2"/>
        <v>0</v>
      </c>
      <c r="J46" s="1">
        <f t="shared" si="3"/>
        <v>0</v>
      </c>
      <c r="K46" s="1">
        <v>1</v>
      </c>
      <c r="L46" s="2"/>
    </row>
    <row r="47" spans="1:13" s="1" customFormat="1" x14ac:dyDescent="0.2">
      <c r="A47" s="1" t="s">
        <v>2718</v>
      </c>
      <c r="B47" s="1" t="s">
        <v>2719</v>
      </c>
      <c r="C47" s="1">
        <v>84</v>
      </c>
      <c r="D47" s="1" t="s">
        <v>10</v>
      </c>
      <c r="E47" s="1" t="s">
        <v>8</v>
      </c>
      <c r="F47" s="1" t="s">
        <v>11</v>
      </c>
      <c r="G47" s="1" t="s">
        <v>3</v>
      </c>
      <c r="I47" s="1">
        <f t="shared" si="2"/>
        <v>0</v>
      </c>
      <c r="J47" s="1">
        <f t="shared" si="3"/>
        <v>0</v>
      </c>
      <c r="K47" s="1">
        <v>1</v>
      </c>
      <c r="L47" s="2"/>
    </row>
    <row r="48" spans="1:13" s="1" customFormat="1" x14ac:dyDescent="0.2">
      <c r="A48" s="1" t="s">
        <v>2726</v>
      </c>
      <c r="B48" s="1" t="s">
        <v>2727</v>
      </c>
      <c r="C48" s="1">
        <v>75</v>
      </c>
      <c r="D48" s="1" t="s">
        <v>10</v>
      </c>
      <c r="E48" s="1" t="s">
        <v>620</v>
      </c>
      <c r="F48" s="1" t="s">
        <v>1226</v>
      </c>
      <c r="G48" s="1" t="s">
        <v>3</v>
      </c>
      <c r="I48" s="1">
        <f t="shared" si="2"/>
        <v>0</v>
      </c>
      <c r="J48" s="1">
        <f t="shared" si="3"/>
        <v>0</v>
      </c>
      <c r="K48" s="1">
        <v>1</v>
      </c>
      <c r="L48" s="2"/>
    </row>
    <row r="49" spans="1:13" s="1" customFormat="1" x14ac:dyDescent="0.2">
      <c r="A49" s="1" t="s">
        <v>2730</v>
      </c>
      <c r="B49" s="1" t="s">
        <v>2731</v>
      </c>
      <c r="C49" s="1">
        <v>76</v>
      </c>
      <c r="D49" s="1" t="s">
        <v>10</v>
      </c>
      <c r="E49" s="1" t="s">
        <v>8</v>
      </c>
      <c r="F49" s="1" t="s">
        <v>11</v>
      </c>
      <c r="G49" s="1" t="s">
        <v>3</v>
      </c>
      <c r="I49" s="1">
        <f t="shared" si="2"/>
        <v>0</v>
      </c>
      <c r="J49" s="1">
        <f t="shared" si="3"/>
        <v>0</v>
      </c>
      <c r="K49" s="1">
        <v>1</v>
      </c>
      <c r="L49" s="2"/>
    </row>
    <row r="50" spans="1:13" s="1" customFormat="1" x14ac:dyDescent="0.2">
      <c r="A50" s="1" t="s">
        <v>2737</v>
      </c>
      <c r="B50" s="1" t="s">
        <v>2738</v>
      </c>
      <c r="C50" s="1">
        <v>62</v>
      </c>
      <c r="D50" s="1" t="s">
        <v>10</v>
      </c>
      <c r="E50" s="1" t="s">
        <v>8</v>
      </c>
      <c r="F50" s="1" t="s">
        <v>11</v>
      </c>
      <c r="G50" s="1" t="s">
        <v>3</v>
      </c>
      <c r="I50" s="1">
        <f t="shared" si="2"/>
        <v>0</v>
      </c>
      <c r="J50" s="1">
        <f t="shared" si="3"/>
        <v>0</v>
      </c>
      <c r="K50" s="1">
        <v>1</v>
      </c>
      <c r="L50" s="2"/>
    </row>
    <row r="51" spans="1:13" s="1" customFormat="1" x14ac:dyDescent="0.2">
      <c r="A51" s="1" t="s">
        <v>2741</v>
      </c>
      <c r="B51" s="1" t="s">
        <v>2742</v>
      </c>
      <c r="C51" s="1">
        <v>68</v>
      </c>
      <c r="D51" s="1" t="s">
        <v>10</v>
      </c>
      <c r="E51" s="1" t="s">
        <v>8</v>
      </c>
      <c r="F51" s="1" t="s">
        <v>11</v>
      </c>
      <c r="G51" s="1" t="s">
        <v>3</v>
      </c>
      <c r="I51" s="1">
        <f t="shared" si="2"/>
        <v>0</v>
      </c>
      <c r="J51" s="1">
        <f t="shared" si="3"/>
        <v>0</v>
      </c>
      <c r="K51" s="1">
        <v>1</v>
      </c>
      <c r="L51" s="2"/>
    </row>
    <row r="52" spans="1:13" s="1" customFormat="1" x14ac:dyDescent="0.2">
      <c r="A52" s="1" t="s">
        <v>2743</v>
      </c>
      <c r="B52" s="1" t="s">
        <v>2744</v>
      </c>
      <c r="C52" s="1">
        <v>71</v>
      </c>
      <c r="D52" s="1" t="s">
        <v>10</v>
      </c>
      <c r="E52" s="1" t="s">
        <v>8</v>
      </c>
      <c r="F52" s="1" t="s">
        <v>11</v>
      </c>
      <c r="G52" s="1" t="s">
        <v>3</v>
      </c>
      <c r="I52" s="1">
        <f t="shared" si="2"/>
        <v>0</v>
      </c>
      <c r="J52" s="1">
        <f t="shared" si="3"/>
        <v>0</v>
      </c>
      <c r="K52" s="1">
        <v>1</v>
      </c>
      <c r="L52" s="2"/>
    </row>
    <row r="53" spans="1:13" s="1" customFormat="1" x14ac:dyDescent="0.2">
      <c r="A53" s="1" t="s">
        <v>2755</v>
      </c>
      <c r="B53" s="1" t="s">
        <v>2756</v>
      </c>
      <c r="C53" s="1">
        <v>61</v>
      </c>
      <c r="D53" s="1" t="s">
        <v>5</v>
      </c>
      <c r="E53" s="1" t="s">
        <v>8</v>
      </c>
      <c r="F53" s="1" t="s">
        <v>11</v>
      </c>
      <c r="G53" s="1" t="s">
        <v>3</v>
      </c>
      <c r="I53" s="1">
        <f t="shared" si="2"/>
        <v>0</v>
      </c>
      <c r="J53" s="1">
        <f t="shared" si="3"/>
        <v>0</v>
      </c>
      <c r="K53" s="1">
        <v>1</v>
      </c>
      <c r="L53" s="2"/>
    </row>
    <row r="54" spans="1:13" s="1" customFormat="1" x14ac:dyDescent="0.2">
      <c r="A54" s="1" t="s">
        <v>2760</v>
      </c>
      <c r="B54" s="1" t="s">
        <v>2761</v>
      </c>
      <c r="C54" s="1">
        <v>69</v>
      </c>
      <c r="D54" s="1" t="s">
        <v>5</v>
      </c>
      <c r="E54" s="1" t="s">
        <v>8</v>
      </c>
      <c r="F54" s="1" t="s">
        <v>11</v>
      </c>
      <c r="G54" s="1" t="s">
        <v>3</v>
      </c>
      <c r="I54" s="1">
        <f t="shared" si="2"/>
        <v>0</v>
      </c>
      <c r="J54" s="1">
        <f t="shared" si="3"/>
        <v>0</v>
      </c>
      <c r="K54" s="1">
        <v>1</v>
      </c>
      <c r="L54" s="2"/>
    </row>
    <row r="55" spans="1:13" s="1" customFormat="1" x14ac:dyDescent="0.2">
      <c r="A55" s="1" t="s">
        <v>2774</v>
      </c>
      <c r="B55" s="1" t="s">
        <v>2775</v>
      </c>
      <c r="C55" s="1">
        <v>72</v>
      </c>
      <c r="D55" s="1" t="s">
        <v>10</v>
      </c>
      <c r="E55" s="1" t="s">
        <v>8</v>
      </c>
      <c r="F55" s="1" t="s">
        <v>11</v>
      </c>
      <c r="G55" s="1" t="s">
        <v>3</v>
      </c>
      <c r="I55" s="1">
        <f t="shared" si="2"/>
        <v>0</v>
      </c>
      <c r="J55" s="1">
        <f t="shared" si="3"/>
        <v>0</v>
      </c>
      <c r="K55" s="1">
        <v>1</v>
      </c>
      <c r="L55" s="2"/>
    </row>
    <row r="56" spans="1:13" s="1" customFormat="1" x14ac:dyDescent="0.2">
      <c r="A56" s="1" t="s">
        <v>2788</v>
      </c>
      <c r="B56" s="1" t="s">
        <v>2789</v>
      </c>
      <c r="C56" s="1">
        <v>60</v>
      </c>
      <c r="D56" s="1" t="s">
        <v>10</v>
      </c>
      <c r="E56" s="1" t="s">
        <v>8</v>
      </c>
      <c r="F56" s="1" t="s">
        <v>11</v>
      </c>
      <c r="G56" s="1" t="s">
        <v>3</v>
      </c>
      <c r="I56" s="1">
        <f t="shared" si="2"/>
        <v>0</v>
      </c>
      <c r="J56" s="1">
        <f t="shared" si="3"/>
        <v>0</v>
      </c>
      <c r="K56" s="1">
        <v>1</v>
      </c>
      <c r="L56" s="2"/>
    </row>
    <row r="57" spans="1:13" s="1" customFormat="1" x14ac:dyDescent="0.2">
      <c r="A57" s="1" t="s">
        <v>2791</v>
      </c>
      <c r="B57" s="1" t="s">
        <v>2792</v>
      </c>
      <c r="C57" s="1">
        <v>62</v>
      </c>
      <c r="D57" s="1" t="s">
        <v>5</v>
      </c>
      <c r="E57" s="1" t="s">
        <v>8</v>
      </c>
      <c r="F57" s="1" t="s">
        <v>11</v>
      </c>
      <c r="G57" s="1" t="s">
        <v>3</v>
      </c>
      <c r="I57" s="1">
        <f t="shared" si="2"/>
        <v>0</v>
      </c>
      <c r="J57" s="1">
        <f t="shared" si="3"/>
        <v>0</v>
      </c>
      <c r="K57" s="1">
        <v>1</v>
      </c>
      <c r="L57" s="2"/>
    </row>
    <row r="58" spans="1:13" s="1" customFormat="1" x14ac:dyDescent="0.2">
      <c r="A58" s="1" t="s">
        <v>2799</v>
      </c>
      <c r="B58" s="1" t="s">
        <v>2800</v>
      </c>
      <c r="C58" s="1">
        <v>72</v>
      </c>
      <c r="D58" s="1" t="s">
        <v>10</v>
      </c>
      <c r="E58" s="1" t="s">
        <v>8</v>
      </c>
      <c r="F58" s="1" t="s">
        <v>11</v>
      </c>
      <c r="G58" s="1" t="s">
        <v>3</v>
      </c>
      <c r="I58" s="1">
        <f t="shared" si="2"/>
        <v>0</v>
      </c>
      <c r="J58" s="1">
        <f t="shared" si="3"/>
        <v>0</v>
      </c>
      <c r="K58" s="1">
        <v>1</v>
      </c>
      <c r="L58" s="2"/>
    </row>
    <row r="59" spans="1:13" s="1" customFormat="1" x14ac:dyDescent="0.2">
      <c r="A59" s="1" t="s">
        <v>2814</v>
      </c>
      <c r="B59" s="1" t="s">
        <v>2815</v>
      </c>
      <c r="C59" s="1">
        <v>65</v>
      </c>
      <c r="D59" s="1" t="s">
        <v>10</v>
      </c>
      <c r="E59" s="1" t="s">
        <v>8</v>
      </c>
      <c r="F59" s="1" t="s">
        <v>11</v>
      </c>
      <c r="G59" s="1" t="s">
        <v>3</v>
      </c>
      <c r="I59" s="1">
        <f t="shared" si="2"/>
        <v>0</v>
      </c>
      <c r="J59" s="1">
        <f t="shared" si="3"/>
        <v>0</v>
      </c>
      <c r="K59" s="1">
        <v>1</v>
      </c>
      <c r="L59" s="2"/>
    </row>
    <row r="60" spans="1:13" s="1" customFormat="1" x14ac:dyDescent="0.2">
      <c r="A60" s="1" t="s">
        <v>2829</v>
      </c>
      <c r="B60" s="1" t="s">
        <v>2830</v>
      </c>
      <c r="C60" s="1">
        <v>64</v>
      </c>
      <c r="D60" s="1" t="s">
        <v>10</v>
      </c>
      <c r="E60" s="1" t="s">
        <v>8</v>
      </c>
      <c r="F60" s="1" t="s">
        <v>11</v>
      </c>
      <c r="G60" s="1" t="s">
        <v>3</v>
      </c>
      <c r="I60" s="1">
        <f t="shared" si="2"/>
        <v>0</v>
      </c>
      <c r="J60" s="1">
        <f t="shared" si="3"/>
        <v>0</v>
      </c>
      <c r="K60" s="1">
        <v>1</v>
      </c>
      <c r="L60" s="2"/>
      <c r="M60" s="2"/>
    </row>
    <row r="61" spans="1:13" s="1" customFormat="1" x14ac:dyDescent="0.2">
      <c r="A61" s="1" t="s">
        <v>2831</v>
      </c>
      <c r="B61" s="1" t="s">
        <v>2832</v>
      </c>
      <c r="C61" s="1">
        <v>71</v>
      </c>
      <c r="D61" s="1" t="s">
        <v>10</v>
      </c>
      <c r="E61" s="1" t="s">
        <v>8</v>
      </c>
      <c r="F61" s="1" t="s">
        <v>11</v>
      </c>
      <c r="G61" s="1" t="s">
        <v>3</v>
      </c>
      <c r="I61" s="1">
        <f t="shared" si="2"/>
        <v>0</v>
      </c>
      <c r="J61" s="1">
        <f t="shared" si="3"/>
        <v>0</v>
      </c>
      <c r="K61" s="1">
        <v>1</v>
      </c>
      <c r="L61" s="2"/>
    </row>
    <row r="62" spans="1:13" s="1" customFormat="1" x14ac:dyDescent="0.2">
      <c r="A62" s="1" t="s">
        <v>2833</v>
      </c>
      <c r="B62" s="1" t="s">
        <v>2834</v>
      </c>
      <c r="C62" s="1">
        <v>72</v>
      </c>
      <c r="D62" s="1" t="s">
        <v>10</v>
      </c>
      <c r="E62" s="1" t="s">
        <v>8</v>
      </c>
      <c r="F62" s="1" t="s">
        <v>11</v>
      </c>
      <c r="G62" s="1" t="s">
        <v>3</v>
      </c>
      <c r="I62" s="1">
        <f t="shared" si="2"/>
        <v>0</v>
      </c>
      <c r="J62" s="1">
        <f t="shared" si="3"/>
        <v>0</v>
      </c>
      <c r="K62" s="1">
        <v>1</v>
      </c>
      <c r="L62" s="2"/>
    </row>
    <row r="63" spans="1:13" s="1" customFormat="1" x14ac:dyDescent="0.2">
      <c r="A63" s="1" t="s">
        <v>2836</v>
      </c>
      <c r="B63" s="1" t="s">
        <v>2837</v>
      </c>
      <c r="C63" s="1">
        <v>77</v>
      </c>
      <c r="D63" s="1" t="s">
        <v>5</v>
      </c>
      <c r="E63" s="1" t="s">
        <v>8</v>
      </c>
      <c r="F63" s="1" t="s">
        <v>11</v>
      </c>
      <c r="G63" s="1" t="s">
        <v>3</v>
      </c>
      <c r="I63" s="1">
        <f t="shared" si="2"/>
        <v>0</v>
      </c>
      <c r="J63" s="1">
        <f t="shared" si="3"/>
        <v>0</v>
      </c>
      <c r="K63" s="1">
        <v>1</v>
      </c>
      <c r="L63" s="2"/>
    </row>
    <row r="64" spans="1:13" s="1" customFormat="1" x14ac:dyDescent="0.2">
      <c r="A64" s="1" t="s">
        <v>2843</v>
      </c>
      <c r="B64" s="1" t="s">
        <v>2844</v>
      </c>
      <c r="C64" s="1">
        <v>63</v>
      </c>
      <c r="D64" s="1" t="s">
        <v>5</v>
      </c>
      <c r="E64" s="1" t="s">
        <v>8</v>
      </c>
      <c r="F64" s="1" t="s">
        <v>11</v>
      </c>
      <c r="G64" s="1" t="s">
        <v>3</v>
      </c>
      <c r="I64" s="1">
        <f t="shared" si="2"/>
        <v>0</v>
      </c>
      <c r="J64" s="1">
        <f t="shared" si="3"/>
        <v>0</v>
      </c>
      <c r="K64" s="1">
        <v>1</v>
      </c>
      <c r="L64" s="2"/>
    </row>
    <row r="65" spans="1:13" s="1" customFormat="1" x14ac:dyDescent="0.2">
      <c r="A65" s="1" t="s">
        <v>2855</v>
      </c>
      <c r="B65" s="1" t="s">
        <v>2856</v>
      </c>
      <c r="C65" s="1">
        <v>68</v>
      </c>
      <c r="D65" s="1" t="s">
        <v>10</v>
      </c>
      <c r="E65" s="1" t="s">
        <v>8</v>
      </c>
      <c r="F65" s="1" t="s">
        <v>11</v>
      </c>
      <c r="G65" s="1" t="s">
        <v>3</v>
      </c>
      <c r="I65" s="1">
        <f t="shared" si="2"/>
        <v>0</v>
      </c>
      <c r="J65" s="1">
        <f t="shared" si="3"/>
        <v>0</v>
      </c>
      <c r="K65" s="1">
        <v>1</v>
      </c>
      <c r="L65" s="2"/>
    </row>
    <row r="66" spans="1:13" s="1" customFormat="1" x14ac:dyDescent="0.2">
      <c r="A66" s="1" t="s">
        <v>2858</v>
      </c>
      <c r="B66" s="1" t="s">
        <v>2859</v>
      </c>
      <c r="C66" s="1">
        <v>69</v>
      </c>
      <c r="D66" s="1" t="s">
        <v>5</v>
      </c>
      <c r="E66" s="1" t="s">
        <v>8</v>
      </c>
      <c r="F66" s="1" t="s">
        <v>11</v>
      </c>
      <c r="G66" s="1" t="s">
        <v>3</v>
      </c>
      <c r="I66" s="1">
        <f t="shared" ref="I66:I78" si="4">COUNTIF(H66,"Ineligible.")+COUNTIF(H66,"Patient approached by conflicting study.")</f>
        <v>0</v>
      </c>
      <c r="J66" s="1">
        <f t="shared" ref="J66:J78" si="5">COUNTIF(H66,"Patient declined study participation")+COUNTIF(H66,"Patient declined study discussion")</f>
        <v>0</v>
      </c>
      <c r="K66" s="1">
        <v>1</v>
      </c>
      <c r="L66" s="2"/>
      <c r="M66" s="2"/>
    </row>
    <row r="67" spans="1:13" s="1" customFormat="1" x14ac:dyDescent="0.2">
      <c r="A67" s="1" t="s">
        <v>2864</v>
      </c>
      <c r="B67" s="1" t="s">
        <v>2865</v>
      </c>
      <c r="C67" s="1">
        <v>79</v>
      </c>
      <c r="D67" s="1" t="s">
        <v>5</v>
      </c>
      <c r="E67" s="1" t="s">
        <v>8</v>
      </c>
      <c r="F67" s="1" t="s">
        <v>11</v>
      </c>
      <c r="G67" s="1" t="s">
        <v>3</v>
      </c>
      <c r="I67" s="1">
        <f t="shared" si="4"/>
        <v>0</v>
      </c>
      <c r="J67" s="1">
        <f t="shared" si="5"/>
        <v>0</v>
      </c>
      <c r="K67" s="1">
        <v>1</v>
      </c>
      <c r="L67" s="2"/>
    </row>
    <row r="68" spans="1:13" s="1" customFormat="1" x14ac:dyDescent="0.2">
      <c r="A68" s="1" t="s">
        <v>2871</v>
      </c>
      <c r="B68" s="1" t="s">
        <v>2872</v>
      </c>
      <c r="C68" s="1">
        <v>61</v>
      </c>
      <c r="D68" s="1" t="s">
        <v>10</v>
      </c>
      <c r="E68" s="1" t="s">
        <v>8</v>
      </c>
      <c r="F68" s="1" t="s">
        <v>11</v>
      </c>
      <c r="G68" s="1" t="s">
        <v>3</v>
      </c>
      <c r="I68" s="1">
        <f t="shared" si="4"/>
        <v>0</v>
      </c>
      <c r="J68" s="1">
        <f t="shared" si="5"/>
        <v>0</v>
      </c>
      <c r="K68" s="1">
        <v>1</v>
      </c>
      <c r="L68" s="2"/>
    </row>
    <row r="69" spans="1:13" s="1" customFormat="1" x14ac:dyDescent="0.2">
      <c r="A69" s="1" t="s">
        <v>2873</v>
      </c>
      <c r="B69" s="1" t="s">
        <v>2874</v>
      </c>
      <c r="C69" s="1">
        <v>62</v>
      </c>
      <c r="D69" s="1" t="s">
        <v>5</v>
      </c>
      <c r="E69" s="1" t="s">
        <v>620</v>
      </c>
      <c r="F69" s="1" t="s">
        <v>1226</v>
      </c>
      <c r="G69" s="1" t="s">
        <v>3</v>
      </c>
      <c r="I69" s="1">
        <f t="shared" si="4"/>
        <v>0</v>
      </c>
      <c r="J69" s="1">
        <f t="shared" si="5"/>
        <v>0</v>
      </c>
      <c r="K69" s="1">
        <v>1</v>
      </c>
      <c r="L69" s="2"/>
    </row>
    <row r="70" spans="1:13" s="1" customFormat="1" x14ac:dyDescent="0.2">
      <c r="A70" s="1" t="s">
        <v>2877</v>
      </c>
      <c r="B70" s="1" t="s">
        <v>2878</v>
      </c>
      <c r="C70" s="1">
        <v>68</v>
      </c>
      <c r="D70" s="1" t="s">
        <v>10</v>
      </c>
      <c r="E70" s="1" t="s">
        <v>8</v>
      </c>
      <c r="F70" s="1" t="s">
        <v>11</v>
      </c>
      <c r="G70" s="1" t="s">
        <v>3</v>
      </c>
      <c r="I70" s="1">
        <f t="shared" si="4"/>
        <v>0</v>
      </c>
      <c r="J70" s="1">
        <f t="shared" si="5"/>
        <v>0</v>
      </c>
      <c r="K70" s="1">
        <v>1</v>
      </c>
      <c r="L70" s="2"/>
    </row>
    <row r="71" spans="1:13" s="1" customFormat="1" x14ac:dyDescent="0.2">
      <c r="A71" s="1" t="s">
        <v>2881</v>
      </c>
      <c r="B71" s="1" t="s">
        <v>2882</v>
      </c>
      <c r="C71" s="1">
        <v>75</v>
      </c>
      <c r="D71" s="1" t="s">
        <v>10</v>
      </c>
      <c r="E71" s="1" t="s">
        <v>8</v>
      </c>
      <c r="F71" s="1" t="s">
        <v>11</v>
      </c>
      <c r="G71" s="1" t="s">
        <v>3</v>
      </c>
      <c r="I71" s="1">
        <f t="shared" si="4"/>
        <v>0</v>
      </c>
      <c r="J71" s="1">
        <f t="shared" si="5"/>
        <v>0</v>
      </c>
      <c r="K71" s="1">
        <v>1</v>
      </c>
      <c r="L71" s="2"/>
    </row>
    <row r="72" spans="1:13" s="1" customFormat="1" x14ac:dyDescent="0.2">
      <c r="A72" s="1" t="s">
        <v>2889</v>
      </c>
      <c r="B72" s="1" t="s">
        <v>2890</v>
      </c>
      <c r="C72" s="1">
        <v>65</v>
      </c>
      <c r="D72" s="1" t="s">
        <v>10</v>
      </c>
      <c r="E72" s="1" t="s">
        <v>8</v>
      </c>
      <c r="F72" s="1" t="s">
        <v>11</v>
      </c>
      <c r="G72" s="1" t="s">
        <v>3</v>
      </c>
      <c r="I72" s="1">
        <f t="shared" si="4"/>
        <v>0</v>
      </c>
      <c r="J72" s="1">
        <f t="shared" si="5"/>
        <v>0</v>
      </c>
      <c r="K72" s="1">
        <v>1</v>
      </c>
      <c r="L72" s="2"/>
    </row>
    <row r="73" spans="1:13" s="1" customFormat="1" x14ac:dyDescent="0.2">
      <c r="A73" s="1" t="s">
        <v>2893</v>
      </c>
      <c r="B73" s="1" t="s">
        <v>2894</v>
      </c>
      <c r="C73" s="1">
        <v>69</v>
      </c>
      <c r="D73" s="1" t="s">
        <v>5</v>
      </c>
      <c r="E73" s="1" t="s">
        <v>8</v>
      </c>
      <c r="F73" s="1" t="s">
        <v>11</v>
      </c>
      <c r="G73" s="1" t="s">
        <v>3</v>
      </c>
      <c r="I73" s="1">
        <f t="shared" si="4"/>
        <v>0</v>
      </c>
      <c r="J73" s="1">
        <f t="shared" si="5"/>
        <v>0</v>
      </c>
      <c r="K73" s="1">
        <v>1</v>
      </c>
      <c r="L73" s="2"/>
    </row>
    <row r="74" spans="1:13" s="1" customFormat="1" x14ac:dyDescent="0.2">
      <c r="A74" s="1" t="s">
        <v>2908</v>
      </c>
      <c r="B74" s="1" t="s">
        <v>2909</v>
      </c>
      <c r="C74" s="1">
        <v>66</v>
      </c>
      <c r="D74" s="1" t="s">
        <v>10</v>
      </c>
      <c r="E74" s="1" t="s">
        <v>8</v>
      </c>
      <c r="F74" s="1" t="s">
        <v>11</v>
      </c>
      <c r="G74" s="1" t="s">
        <v>3</v>
      </c>
      <c r="I74" s="1">
        <f t="shared" si="4"/>
        <v>0</v>
      </c>
      <c r="J74" s="1">
        <f t="shared" si="5"/>
        <v>0</v>
      </c>
      <c r="K74" s="1">
        <v>1</v>
      </c>
      <c r="L74" s="2"/>
      <c r="M74" s="2"/>
    </row>
    <row r="75" spans="1:13" s="1" customFormat="1" x14ac:dyDescent="0.2">
      <c r="A75" s="1" t="s">
        <v>2912</v>
      </c>
      <c r="B75" s="1" t="s">
        <v>2913</v>
      </c>
      <c r="C75" s="1">
        <v>74</v>
      </c>
      <c r="D75" s="1" t="s">
        <v>10</v>
      </c>
      <c r="E75" s="1" t="s">
        <v>8</v>
      </c>
      <c r="F75" s="1" t="s">
        <v>26</v>
      </c>
      <c r="G75" s="1" t="s">
        <v>3</v>
      </c>
      <c r="I75" s="1">
        <f t="shared" si="4"/>
        <v>0</v>
      </c>
      <c r="J75" s="1">
        <f t="shared" si="5"/>
        <v>0</v>
      </c>
      <c r="K75" s="1">
        <v>1</v>
      </c>
      <c r="L75" s="2"/>
    </row>
    <row r="76" spans="1:13" s="1" customFormat="1" x14ac:dyDescent="0.2">
      <c r="A76" s="1" t="s">
        <v>2922</v>
      </c>
      <c r="B76" s="1" t="s">
        <v>2923</v>
      </c>
      <c r="C76" s="1">
        <v>63</v>
      </c>
      <c r="D76" s="1" t="s">
        <v>5</v>
      </c>
      <c r="E76" s="1" t="s">
        <v>620</v>
      </c>
      <c r="F76" s="1" t="s">
        <v>11</v>
      </c>
      <c r="G76" s="1" t="s">
        <v>3</v>
      </c>
      <c r="I76" s="1">
        <f t="shared" si="4"/>
        <v>0</v>
      </c>
      <c r="J76" s="1">
        <f t="shared" si="5"/>
        <v>0</v>
      </c>
      <c r="K76" s="1">
        <v>1</v>
      </c>
      <c r="L76" s="2"/>
    </row>
    <row r="77" spans="1:13" s="1" customFormat="1" x14ac:dyDescent="0.2">
      <c r="A77" s="1" t="s">
        <v>2924</v>
      </c>
      <c r="B77" s="1" t="s">
        <v>2925</v>
      </c>
      <c r="C77" s="1">
        <v>68</v>
      </c>
      <c r="D77" s="1" t="s">
        <v>10</v>
      </c>
      <c r="E77" s="1" t="s">
        <v>8</v>
      </c>
      <c r="F77" s="1" t="s">
        <v>11</v>
      </c>
      <c r="G77" s="1" t="s">
        <v>3</v>
      </c>
      <c r="I77" s="1">
        <f t="shared" si="4"/>
        <v>0</v>
      </c>
      <c r="J77" s="1">
        <f t="shared" si="5"/>
        <v>0</v>
      </c>
      <c r="K77" s="1">
        <v>1</v>
      </c>
      <c r="L77" s="2"/>
      <c r="M77" s="2"/>
    </row>
    <row r="78" spans="1:13" s="1" customFormat="1" x14ac:dyDescent="0.2">
      <c r="A78" s="1" t="s">
        <v>2926</v>
      </c>
      <c r="B78" s="1" t="s">
        <v>2927</v>
      </c>
      <c r="C78" s="1">
        <v>71</v>
      </c>
      <c r="D78" s="1" t="s">
        <v>10</v>
      </c>
      <c r="E78" s="1" t="s">
        <v>8</v>
      </c>
      <c r="F78" s="1" t="s">
        <v>11</v>
      </c>
      <c r="G78" s="1" t="s">
        <v>3</v>
      </c>
      <c r="I78" s="1">
        <f t="shared" si="4"/>
        <v>0</v>
      </c>
      <c r="J78" s="1">
        <f t="shared" si="5"/>
        <v>0</v>
      </c>
      <c r="K78" s="1">
        <v>1</v>
      </c>
      <c r="L78" s="2"/>
    </row>
    <row r="79" spans="1:13" s="1" customFormat="1" x14ac:dyDescent="0.2">
      <c r="A79" s="1" t="s">
        <v>2948</v>
      </c>
      <c r="B79" s="1" t="s">
        <v>2949</v>
      </c>
      <c r="C79" s="1">
        <v>66</v>
      </c>
      <c r="D79" s="1" t="s">
        <v>10</v>
      </c>
      <c r="E79" s="1" t="s">
        <v>8</v>
      </c>
      <c r="F79" s="1" t="s">
        <v>11</v>
      </c>
      <c r="G79" s="1" t="s">
        <v>3</v>
      </c>
      <c r="I79" s="1">
        <v>0</v>
      </c>
      <c r="J79" s="1">
        <v>0</v>
      </c>
      <c r="K79" s="1">
        <v>1</v>
      </c>
      <c r="L79" s="2"/>
    </row>
    <row r="80" spans="1:13" s="1" customFormat="1" x14ac:dyDescent="0.2">
      <c r="A80" s="1" t="s">
        <v>2958</v>
      </c>
      <c r="B80" s="1" t="s">
        <v>2959</v>
      </c>
      <c r="C80" s="1">
        <v>62</v>
      </c>
      <c r="D80" s="1" t="s">
        <v>10</v>
      </c>
      <c r="E80" s="1" t="s">
        <v>8</v>
      </c>
      <c r="F80" s="1" t="s">
        <v>11</v>
      </c>
      <c r="G80" s="1" t="s">
        <v>3</v>
      </c>
      <c r="I80" s="1">
        <v>0</v>
      </c>
      <c r="J80" s="1">
        <v>0</v>
      </c>
      <c r="K80" s="1">
        <v>1</v>
      </c>
      <c r="L80" s="2"/>
    </row>
    <row r="81" spans="1:12" s="1" customFormat="1" x14ac:dyDescent="0.2">
      <c r="A81" s="1" t="s">
        <v>2994</v>
      </c>
      <c r="B81" s="1" t="s">
        <v>2995</v>
      </c>
      <c r="C81" s="1">
        <v>63</v>
      </c>
      <c r="D81" s="1" t="s">
        <v>10</v>
      </c>
      <c r="E81" s="1" t="s">
        <v>8</v>
      </c>
      <c r="F81" s="1" t="s">
        <v>11</v>
      </c>
      <c r="G81" s="1" t="s">
        <v>3</v>
      </c>
      <c r="I81" s="1">
        <v>0</v>
      </c>
      <c r="J81" s="1">
        <v>0</v>
      </c>
      <c r="K81" s="1">
        <v>1</v>
      </c>
      <c r="L81" s="2"/>
    </row>
    <row r="82" spans="1:12" s="1" customFormat="1" x14ac:dyDescent="0.2">
      <c r="A82" s="1" t="s">
        <v>2997</v>
      </c>
      <c r="B82" s="1" t="s">
        <v>2998</v>
      </c>
      <c r="C82" s="1">
        <v>65</v>
      </c>
      <c r="D82" s="1" t="s">
        <v>10</v>
      </c>
      <c r="E82" s="1" t="s">
        <v>8</v>
      </c>
      <c r="F82" s="1" t="s">
        <v>11</v>
      </c>
      <c r="G82" s="1" t="s">
        <v>3</v>
      </c>
      <c r="I82" s="1">
        <v>0</v>
      </c>
      <c r="J82" s="1">
        <v>0</v>
      </c>
      <c r="K82" s="1">
        <v>1</v>
      </c>
      <c r="L82" s="2"/>
    </row>
    <row r="83" spans="1:12" s="1" customFormat="1" x14ac:dyDescent="0.2">
      <c r="A83" s="1" t="s">
        <v>3003</v>
      </c>
      <c r="B83" s="1" t="s">
        <v>3004</v>
      </c>
      <c r="C83" s="1">
        <v>71</v>
      </c>
      <c r="D83" s="1" t="s">
        <v>10</v>
      </c>
      <c r="E83" s="1" t="s">
        <v>620</v>
      </c>
      <c r="F83" s="1" t="s">
        <v>11</v>
      </c>
      <c r="G83" s="1" t="s">
        <v>3</v>
      </c>
      <c r="I83" s="1">
        <v>0</v>
      </c>
      <c r="J83" s="1">
        <v>0</v>
      </c>
      <c r="K83" s="1">
        <v>1</v>
      </c>
      <c r="L83" s="2"/>
    </row>
    <row r="84" spans="1:12" s="1" customFormat="1" x14ac:dyDescent="0.2">
      <c r="A84" s="1" t="s">
        <v>3005</v>
      </c>
      <c r="B84" s="1" t="s">
        <v>3006</v>
      </c>
      <c r="C84" s="1">
        <v>73</v>
      </c>
      <c r="D84" s="1" t="s">
        <v>10</v>
      </c>
      <c r="E84" s="1" t="s">
        <v>8</v>
      </c>
      <c r="F84" s="1" t="s">
        <v>11</v>
      </c>
      <c r="G84" s="1" t="s">
        <v>3</v>
      </c>
      <c r="I84" s="1">
        <v>0</v>
      </c>
      <c r="J84" s="1">
        <v>0</v>
      </c>
      <c r="K84" s="1">
        <v>1</v>
      </c>
      <c r="L84" s="2"/>
    </row>
    <row r="85" spans="1:12" s="1" customFormat="1" x14ac:dyDescent="0.2">
      <c r="A85" s="1" t="s">
        <v>3020</v>
      </c>
      <c r="B85" s="1" t="s">
        <v>3021</v>
      </c>
      <c r="C85" s="1">
        <v>70</v>
      </c>
      <c r="D85" s="1" t="s">
        <v>10</v>
      </c>
      <c r="E85" s="1" t="s">
        <v>8</v>
      </c>
      <c r="F85" s="1" t="s">
        <v>11</v>
      </c>
      <c r="G85" s="1" t="s">
        <v>3</v>
      </c>
      <c r="I85" s="1">
        <v>0</v>
      </c>
      <c r="J85" s="1">
        <v>0</v>
      </c>
      <c r="K85" s="1">
        <v>1</v>
      </c>
      <c r="L85" s="2"/>
    </row>
    <row r="86" spans="1:12" s="1" customFormat="1" x14ac:dyDescent="0.2">
      <c r="A86" s="1" t="s">
        <v>3023</v>
      </c>
      <c r="B86" s="1" t="s">
        <v>3024</v>
      </c>
      <c r="C86" s="1">
        <v>72</v>
      </c>
      <c r="D86" s="1" t="s">
        <v>5</v>
      </c>
      <c r="E86" s="1" t="s">
        <v>8</v>
      </c>
      <c r="F86" s="1" t="s">
        <v>11</v>
      </c>
      <c r="G86" s="1" t="s">
        <v>3</v>
      </c>
      <c r="I86" s="1">
        <v>0</v>
      </c>
      <c r="J86" s="1">
        <v>0</v>
      </c>
      <c r="K86" s="1">
        <v>1</v>
      </c>
      <c r="L86" s="2"/>
    </row>
    <row r="87" spans="1:12" s="1" customFormat="1" x14ac:dyDescent="0.2">
      <c r="A87" s="1" t="s">
        <v>3042</v>
      </c>
      <c r="B87" s="1" t="s">
        <v>3043</v>
      </c>
      <c r="C87" s="1">
        <v>66</v>
      </c>
      <c r="D87" s="1" t="s">
        <v>10</v>
      </c>
      <c r="E87" s="1" t="s">
        <v>8</v>
      </c>
      <c r="F87" s="1" t="s">
        <v>11</v>
      </c>
      <c r="G87" s="1" t="s">
        <v>3</v>
      </c>
      <c r="I87" s="1">
        <v>0</v>
      </c>
      <c r="J87" s="1">
        <v>0</v>
      </c>
      <c r="K87" s="1">
        <v>1</v>
      </c>
      <c r="L87" s="2"/>
    </row>
    <row r="88" spans="1:12" s="1" customFormat="1" x14ac:dyDescent="0.2">
      <c r="A88" s="1" t="s">
        <v>3046</v>
      </c>
      <c r="B88" s="1" t="s">
        <v>3047</v>
      </c>
      <c r="C88" s="1">
        <v>74</v>
      </c>
      <c r="D88" s="1" t="s">
        <v>10</v>
      </c>
      <c r="E88" s="1" t="s">
        <v>8</v>
      </c>
      <c r="F88" s="1" t="s">
        <v>11</v>
      </c>
      <c r="G88" s="1" t="s">
        <v>3</v>
      </c>
      <c r="I88" s="1">
        <v>0</v>
      </c>
      <c r="J88" s="1">
        <v>0</v>
      </c>
      <c r="K88" s="1">
        <v>1</v>
      </c>
      <c r="L88" s="2"/>
    </row>
    <row r="89" spans="1:12" s="1" customFormat="1" x14ac:dyDescent="0.2">
      <c r="A89" s="1" t="s">
        <v>3057</v>
      </c>
      <c r="B89" s="1" t="s">
        <v>3058</v>
      </c>
      <c r="C89" s="1">
        <v>64</v>
      </c>
      <c r="D89" s="1" t="s">
        <v>5</v>
      </c>
      <c r="E89" s="1" t="s">
        <v>8</v>
      </c>
      <c r="F89" s="1" t="s">
        <v>11</v>
      </c>
      <c r="G89" s="1" t="s">
        <v>3</v>
      </c>
      <c r="I89" s="1">
        <v>0</v>
      </c>
      <c r="J89" s="1">
        <v>0</v>
      </c>
      <c r="K89" s="1">
        <v>1</v>
      </c>
      <c r="L89" s="2"/>
    </row>
    <row r="90" spans="1:12" s="1" customFormat="1" x14ac:dyDescent="0.2">
      <c r="A90" s="1" t="s">
        <v>3066</v>
      </c>
      <c r="B90" s="1" t="s">
        <v>3067</v>
      </c>
      <c r="C90" s="1">
        <v>66</v>
      </c>
      <c r="D90" s="1" t="s">
        <v>10</v>
      </c>
      <c r="E90" s="1" t="s">
        <v>8</v>
      </c>
      <c r="F90" s="1" t="s">
        <v>11</v>
      </c>
      <c r="G90" s="1" t="s">
        <v>3</v>
      </c>
      <c r="I90" s="1">
        <v>0</v>
      </c>
      <c r="J90" s="1">
        <v>0</v>
      </c>
      <c r="K90" s="1">
        <v>1</v>
      </c>
      <c r="L90" s="2"/>
    </row>
    <row r="91" spans="1:12" s="1" customFormat="1" x14ac:dyDescent="0.2">
      <c r="A91" s="1" t="s">
        <v>3068</v>
      </c>
      <c r="B91" s="1" t="s">
        <v>3069</v>
      </c>
      <c r="C91" s="1">
        <v>66</v>
      </c>
      <c r="D91" s="1" t="s">
        <v>5</v>
      </c>
      <c r="E91" s="1" t="s">
        <v>8</v>
      </c>
      <c r="F91" s="1" t="s">
        <v>11</v>
      </c>
      <c r="G91" s="1" t="s">
        <v>3</v>
      </c>
      <c r="I91" s="1">
        <v>0</v>
      </c>
      <c r="J91" s="1">
        <v>0</v>
      </c>
      <c r="K91" s="1">
        <v>1</v>
      </c>
      <c r="L91" s="2"/>
    </row>
    <row r="92" spans="1:12" s="1" customFormat="1" x14ac:dyDescent="0.2">
      <c r="A92" s="1" t="s">
        <v>3071</v>
      </c>
      <c r="B92" s="1" t="s">
        <v>3072</v>
      </c>
      <c r="C92" s="1">
        <v>70</v>
      </c>
      <c r="D92" s="1" t="s">
        <v>10</v>
      </c>
      <c r="E92" s="1" t="s">
        <v>8</v>
      </c>
      <c r="F92" s="1" t="s">
        <v>11</v>
      </c>
      <c r="G92" s="1" t="s">
        <v>3</v>
      </c>
      <c r="I92" s="1">
        <v>0</v>
      </c>
      <c r="J92" s="1">
        <v>0</v>
      </c>
      <c r="K92" s="1">
        <v>1</v>
      </c>
      <c r="L92" s="2"/>
    </row>
    <row r="93" spans="1:12" s="1" customFormat="1" x14ac:dyDescent="0.2">
      <c r="A93" s="1" t="s">
        <v>3075</v>
      </c>
      <c r="B93" s="1" t="s">
        <v>3076</v>
      </c>
      <c r="C93" s="1">
        <v>72</v>
      </c>
      <c r="D93" s="1" t="s">
        <v>10</v>
      </c>
      <c r="E93" s="1" t="s">
        <v>8</v>
      </c>
      <c r="F93" s="1" t="s">
        <v>11</v>
      </c>
      <c r="G93" s="1" t="s">
        <v>3</v>
      </c>
      <c r="I93" s="1">
        <v>0</v>
      </c>
      <c r="J93" s="1">
        <v>0</v>
      </c>
      <c r="K93" s="1">
        <v>1</v>
      </c>
      <c r="L93" s="2"/>
    </row>
    <row r="94" spans="1:12" s="1" customFormat="1" x14ac:dyDescent="0.2">
      <c r="A94" s="1" t="s">
        <v>3085</v>
      </c>
      <c r="B94" s="1" t="s">
        <v>3086</v>
      </c>
      <c r="C94" s="1">
        <v>60</v>
      </c>
      <c r="D94" s="1" t="s">
        <v>10</v>
      </c>
      <c r="E94" s="1" t="s">
        <v>8</v>
      </c>
      <c r="F94" s="1" t="s">
        <v>11</v>
      </c>
      <c r="G94" s="1" t="s">
        <v>3</v>
      </c>
      <c r="I94" s="1">
        <v>0</v>
      </c>
      <c r="J94" s="1">
        <v>0</v>
      </c>
      <c r="K94" s="1">
        <v>1</v>
      </c>
      <c r="L94" s="2"/>
    </row>
    <row r="95" spans="1:12" s="1" customFormat="1" x14ac:dyDescent="0.2">
      <c r="A95" s="1" t="s">
        <v>3095</v>
      </c>
      <c r="B95" s="1" t="s">
        <v>3096</v>
      </c>
      <c r="C95" s="1">
        <v>69</v>
      </c>
      <c r="D95" s="1" t="s">
        <v>10</v>
      </c>
      <c r="E95" s="1" t="s">
        <v>8</v>
      </c>
      <c r="F95" s="1" t="s">
        <v>11</v>
      </c>
      <c r="G95" s="1" t="s">
        <v>3</v>
      </c>
      <c r="I95" s="1">
        <v>0</v>
      </c>
      <c r="J95" s="1">
        <v>0</v>
      </c>
      <c r="K95" s="1">
        <v>1</v>
      </c>
      <c r="L95" s="2"/>
    </row>
    <row r="96" spans="1:12" s="1" customFormat="1" x14ac:dyDescent="0.2">
      <c r="A96" s="1" t="s">
        <v>3103</v>
      </c>
      <c r="B96" s="1" t="s">
        <v>3104</v>
      </c>
      <c r="C96" s="1">
        <v>60</v>
      </c>
      <c r="D96" s="1" t="s">
        <v>5</v>
      </c>
      <c r="E96" s="1" t="s">
        <v>8</v>
      </c>
      <c r="F96" s="1" t="s">
        <v>11</v>
      </c>
      <c r="G96" s="1" t="s">
        <v>3</v>
      </c>
      <c r="I96" s="1">
        <v>0</v>
      </c>
      <c r="J96" s="1">
        <v>0</v>
      </c>
      <c r="K96" s="1">
        <v>1</v>
      </c>
      <c r="L96" s="2"/>
    </row>
    <row r="97" spans="1:13" s="1" customFormat="1" x14ac:dyDescent="0.2">
      <c r="A97" s="1" t="s">
        <v>3109</v>
      </c>
      <c r="B97" s="1" t="s">
        <v>3110</v>
      </c>
      <c r="C97" s="1">
        <v>70</v>
      </c>
      <c r="D97" s="1" t="s">
        <v>10</v>
      </c>
      <c r="E97" s="1" t="s">
        <v>8</v>
      </c>
      <c r="F97" s="1" t="s">
        <v>11</v>
      </c>
      <c r="G97" s="1" t="s">
        <v>3</v>
      </c>
      <c r="I97" s="1">
        <v>0</v>
      </c>
      <c r="J97" s="1">
        <v>0</v>
      </c>
      <c r="K97" s="1">
        <v>1</v>
      </c>
      <c r="L97" s="2"/>
    </row>
    <row r="98" spans="1:13" s="1" customFormat="1" x14ac:dyDescent="0.2">
      <c r="A98" s="1" t="s">
        <v>3111</v>
      </c>
      <c r="B98" s="1" t="s">
        <v>3112</v>
      </c>
      <c r="C98" s="1">
        <v>72</v>
      </c>
      <c r="D98" s="1" t="s">
        <v>5</v>
      </c>
      <c r="E98" s="1" t="s">
        <v>8</v>
      </c>
      <c r="F98" s="1" t="s">
        <v>11</v>
      </c>
      <c r="G98" s="1" t="s">
        <v>3</v>
      </c>
      <c r="I98" s="1">
        <v>0</v>
      </c>
      <c r="J98" s="1">
        <v>0</v>
      </c>
      <c r="K98" s="1">
        <v>1</v>
      </c>
      <c r="L98" s="2"/>
    </row>
    <row r="99" spans="1:13" s="1" customFormat="1" x14ac:dyDescent="0.2">
      <c r="A99" s="1" t="s">
        <v>3121</v>
      </c>
      <c r="B99" s="1" t="s">
        <v>3122</v>
      </c>
      <c r="C99" s="1">
        <v>62</v>
      </c>
      <c r="D99" s="1" t="s">
        <v>10</v>
      </c>
      <c r="E99" s="1" t="s">
        <v>8</v>
      </c>
      <c r="F99" s="1" t="s">
        <v>11</v>
      </c>
      <c r="G99" s="1" t="s">
        <v>3</v>
      </c>
      <c r="I99" s="1">
        <v>0</v>
      </c>
      <c r="J99" s="1">
        <v>0</v>
      </c>
      <c r="K99" s="1">
        <v>1</v>
      </c>
      <c r="L99" s="2"/>
    </row>
    <row r="100" spans="1:13" s="1" customFormat="1" x14ac:dyDescent="0.2">
      <c r="A100" s="1" t="s">
        <v>3123</v>
      </c>
      <c r="B100" s="1" t="s">
        <v>3124</v>
      </c>
      <c r="C100" s="1">
        <v>63</v>
      </c>
      <c r="D100" s="1" t="s">
        <v>10</v>
      </c>
      <c r="E100" s="1" t="s">
        <v>8</v>
      </c>
      <c r="F100" s="1" t="s">
        <v>11</v>
      </c>
      <c r="G100" s="1" t="s">
        <v>3</v>
      </c>
      <c r="I100" s="1">
        <v>0</v>
      </c>
      <c r="J100" s="1">
        <v>0</v>
      </c>
      <c r="K100" s="1">
        <v>1</v>
      </c>
      <c r="L100" s="2"/>
    </row>
    <row r="101" spans="1:13" s="1" customFormat="1" x14ac:dyDescent="0.2">
      <c r="A101" s="1" t="s">
        <v>3126</v>
      </c>
      <c r="B101" s="1" t="s">
        <v>3127</v>
      </c>
      <c r="C101" s="1">
        <v>65</v>
      </c>
      <c r="D101" s="1" t="s">
        <v>10</v>
      </c>
      <c r="E101" s="1" t="s">
        <v>8</v>
      </c>
      <c r="F101" s="1" t="s">
        <v>11</v>
      </c>
      <c r="G101" s="1" t="s">
        <v>3</v>
      </c>
      <c r="I101" s="1">
        <v>0</v>
      </c>
      <c r="J101" s="1">
        <v>0</v>
      </c>
      <c r="K101" s="1">
        <v>1</v>
      </c>
      <c r="L101" s="2"/>
    </row>
    <row r="102" spans="1:13" s="1" customFormat="1" x14ac:dyDescent="0.2">
      <c r="A102" s="1" t="s">
        <v>3141</v>
      </c>
      <c r="B102" s="1" t="s">
        <v>3142</v>
      </c>
      <c r="C102" s="1">
        <v>62</v>
      </c>
      <c r="D102" s="1" t="s">
        <v>10</v>
      </c>
      <c r="E102" s="1" t="s">
        <v>8</v>
      </c>
      <c r="F102" s="1" t="s">
        <v>11</v>
      </c>
      <c r="G102" s="1" t="s">
        <v>3</v>
      </c>
      <c r="I102" s="1">
        <v>0</v>
      </c>
      <c r="J102" s="1">
        <v>0</v>
      </c>
      <c r="K102" s="1">
        <v>1</v>
      </c>
      <c r="L102" s="2"/>
    </row>
    <row r="103" spans="1:13" s="1" customFormat="1" x14ac:dyDescent="0.2">
      <c r="A103" s="1" t="s">
        <v>3143</v>
      </c>
      <c r="B103" s="1" t="s">
        <v>3144</v>
      </c>
      <c r="C103" s="1">
        <v>70</v>
      </c>
      <c r="D103" s="1" t="s">
        <v>10</v>
      </c>
      <c r="E103" s="1" t="s">
        <v>620</v>
      </c>
      <c r="F103" s="1" t="s">
        <v>11</v>
      </c>
      <c r="G103" s="1" t="s">
        <v>3</v>
      </c>
      <c r="I103" s="1">
        <v>0</v>
      </c>
      <c r="J103" s="1">
        <v>0</v>
      </c>
      <c r="K103" s="1">
        <v>1</v>
      </c>
      <c r="L103" s="2"/>
    </row>
    <row r="104" spans="1:13" s="1" customFormat="1" x14ac:dyDescent="0.2">
      <c r="A104" s="1" t="s">
        <v>3163</v>
      </c>
      <c r="B104" s="1" t="s">
        <v>3164</v>
      </c>
      <c r="C104" s="1">
        <v>75</v>
      </c>
      <c r="D104" s="1" t="s">
        <v>10</v>
      </c>
      <c r="E104" s="1" t="s">
        <v>8</v>
      </c>
      <c r="F104" s="1" t="s">
        <v>11</v>
      </c>
      <c r="G104" s="1" t="s">
        <v>3</v>
      </c>
      <c r="I104" s="1">
        <v>0</v>
      </c>
      <c r="J104" s="1">
        <v>0</v>
      </c>
      <c r="K104" s="1">
        <v>1</v>
      </c>
      <c r="L104" s="2"/>
    </row>
    <row r="105" spans="1:13" s="1" customFormat="1" x14ac:dyDescent="0.2">
      <c r="A105" s="1" t="s">
        <v>3178</v>
      </c>
      <c r="B105" s="1" t="s">
        <v>3179</v>
      </c>
      <c r="C105" s="1">
        <v>79</v>
      </c>
      <c r="D105" s="1" t="s">
        <v>10</v>
      </c>
      <c r="E105" s="1" t="s">
        <v>8</v>
      </c>
      <c r="F105" s="1" t="s">
        <v>11</v>
      </c>
      <c r="G105" s="1" t="s">
        <v>3</v>
      </c>
      <c r="I105" s="1">
        <v>0</v>
      </c>
      <c r="J105" s="1">
        <v>0</v>
      </c>
      <c r="K105" s="1">
        <v>1</v>
      </c>
      <c r="L105" s="2"/>
    </row>
    <row r="106" spans="1:13" s="1" customFormat="1" x14ac:dyDescent="0.2">
      <c r="A106" s="1" t="s">
        <v>3185</v>
      </c>
      <c r="B106" s="1" t="s">
        <v>3186</v>
      </c>
      <c r="C106" s="1">
        <v>62</v>
      </c>
      <c r="D106" s="1" t="s">
        <v>10</v>
      </c>
      <c r="E106" s="1" t="s">
        <v>8</v>
      </c>
      <c r="F106" s="1" t="s">
        <v>11</v>
      </c>
      <c r="G106" s="1" t="s">
        <v>3</v>
      </c>
      <c r="I106" s="1">
        <v>0</v>
      </c>
      <c r="J106" s="1">
        <v>0</v>
      </c>
      <c r="K106" s="1">
        <v>1</v>
      </c>
      <c r="L106" s="2"/>
      <c r="M106" s="2"/>
    </row>
    <row r="107" spans="1:13" s="1" customFormat="1" x14ac:dyDescent="0.2">
      <c r="A107" s="1" t="s">
        <v>3201</v>
      </c>
      <c r="B107" s="1" t="s">
        <v>3202</v>
      </c>
      <c r="C107" s="1">
        <v>66</v>
      </c>
      <c r="D107" s="1" t="s">
        <v>5</v>
      </c>
      <c r="E107" s="1" t="s">
        <v>8</v>
      </c>
      <c r="F107" s="1" t="s">
        <v>11</v>
      </c>
      <c r="G107" s="1" t="s">
        <v>3</v>
      </c>
      <c r="I107" s="1">
        <v>0</v>
      </c>
      <c r="J107" s="1">
        <v>0</v>
      </c>
      <c r="K107" s="1">
        <v>1</v>
      </c>
      <c r="L107" s="2"/>
    </row>
    <row r="108" spans="1:13" s="1" customFormat="1" x14ac:dyDescent="0.2">
      <c r="A108" s="1" t="s">
        <v>3237</v>
      </c>
      <c r="B108" s="1" t="s">
        <v>3238</v>
      </c>
      <c r="C108" s="1">
        <v>64</v>
      </c>
      <c r="D108" s="1" t="s">
        <v>10</v>
      </c>
      <c r="E108" s="1" t="s">
        <v>8</v>
      </c>
      <c r="F108" s="1" t="s">
        <v>11</v>
      </c>
      <c r="G108" s="1" t="s">
        <v>3</v>
      </c>
      <c r="I108" s="1">
        <v>0</v>
      </c>
      <c r="J108" s="1">
        <v>0</v>
      </c>
      <c r="K108" s="1">
        <v>1</v>
      </c>
    </row>
    <row r="109" spans="1:13" s="1" customFormat="1" x14ac:dyDescent="0.2">
      <c r="A109" s="1" t="s">
        <v>3249</v>
      </c>
      <c r="B109" s="1" t="s">
        <v>3250</v>
      </c>
      <c r="C109" s="1">
        <v>74</v>
      </c>
      <c r="D109" s="1" t="s">
        <v>10</v>
      </c>
      <c r="E109" s="1" t="s">
        <v>8</v>
      </c>
      <c r="F109" s="1" t="s">
        <v>11</v>
      </c>
      <c r="G109" s="1" t="s">
        <v>3</v>
      </c>
      <c r="I109" s="1">
        <v>0</v>
      </c>
      <c r="J109" s="1">
        <v>0</v>
      </c>
      <c r="K109" s="1">
        <v>1</v>
      </c>
      <c r="L109" s="2"/>
    </row>
    <row r="110" spans="1:13" s="1" customFormat="1" x14ac:dyDescent="0.2">
      <c r="A110" s="1" t="s">
        <v>2607</v>
      </c>
      <c r="C110" s="1">
        <v>66</v>
      </c>
      <c r="D110" s="1" t="s">
        <v>10</v>
      </c>
      <c r="E110" s="1" t="s">
        <v>8</v>
      </c>
      <c r="F110" s="1" t="s">
        <v>11</v>
      </c>
      <c r="G110" s="1" t="s">
        <v>3</v>
      </c>
      <c r="H110" s="1" t="s">
        <v>2608</v>
      </c>
      <c r="I110" s="1">
        <f>COUNTIF(H110,"Ineligible.")+COUNTIF(H110,"Patient approached by conflicting study.")</f>
        <v>0</v>
      </c>
      <c r="J110" s="1">
        <f>COUNTIF(H110,"Patient declined study participation")+COUNTIF(H110,"Patient declined study discussion")</f>
        <v>0</v>
      </c>
      <c r="K110" s="1">
        <v>3</v>
      </c>
    </row>
    <row r="111" spans="1:13" s="1" customFormat="1" x14ac:dyDescent="0.2">
      <c r="A111" s="1" t="s">
        <v>2763</v>
      </c>
      <c r="C111" s="1">
        <v>80</v>
      </c>
      <c r="D111" s="1" t="s">
        <v>10</v>
      </c>
      <c r="E111" s="1" t="s">
        <v>8</v>
      </c>
      <c r="F111" s="1" t="s">
        <v>11</v>
      </c>
      <c r="G111" s="1" t="s">
        <v>3</v>
      </c>
      <c r="H111" s="1" t="s">
        <v>2764</v>
      </c>
      <c r="I111" s="1">
        <f>COUNTIF(H111,"Ineligible.")+COUNTIF(H111,"Patient approached by conflicting study.")</f>
        <v>0</v>
      </c>
      <c r="J111" s="1">
        <f>COUNTIF(H111,"Patient declined study participation")+COUNTIF(H111,"Patient declined study discussion")</f>
        <v>0</v>
      </c>
      <c r="K111" s="1">
        <v>3</v>
      </c>
    </row>
    <row r="112" spans="1:13" s="1" customFormat="1" x14ac:dyDescent="0.2">
      <c r="A112" s="1" t="s">
        <v>2992</v>
      </c>
      <c r="C112" s="1">
        <v>61</v>
      </c>
      <c r="D112" s="1" t="s">
        <v>5</v>
      </c>
      <c r="E112" s="1" t="s">
        <v>8</v>
      </c>
      <c r="F112" s="1" t="s">
        <v>11</v>
      </c>
      <c r="G112" s="1" t="s">
        <v>3</v>
      </c>
      <c r="H112" s="1" t="s">
        <v>2993</v>
      </c>
      <c r="I112" s="1">
        <v>0</v>
      </c>
      <c r="J112" s="1">
        <v>0</v>
      </c>
      <c r="K112" s="1">
        <v>3</v>
      </c>
    </row>
    <row r="113" spans="1:16" s="1" customFormat="1" x14ac:dyDescent="0.2">
      <c r="A113" s="1" t="s">
        <v>3035</v>
      </c>
      <c r="C113" s="1">
        <v>62</v>
      </c>
      <c r="D113" s="1" t="s">
        <v>10</v>
      </c>
      <c r="E113" s="1" t="s">
        <v>8</v>
      </c>
      <c r="F113" s="1" t="s">
        <v>11</v>
      </c>
      <c r="G113" s="1" t="s">
        <v>3</v>
      </c>
      <c r="H113" s="1" t="s">
        <v>3036</v>
      </c>
      <c r="I113" s="1">
        <v>0</v>
      </c>
      <c r="J113" s="1">
        <v>0</v>
      </c>
      <c r="K113" s="1">
        <v>3</v>
      </c>
      <c r="L113" s="2"/>
    </row>
    <row r="114" spans="1:16" s="1" customFormat="1" x14ac:dyDescent="0.2">
      <c r="A114" s="1" t="s">
        <v>3059</v>
      </c>
      <c r="C114" s="1">
        <v>68</v>
      </c>
      <c r="D114" s="1" t="s">
        <v>5</v>
      </c>
      <c r="E114" s="1" t="s">
        <v>8</v>
      </c>
      <c r="F114" s="1" t="s">
        <v>11</v>
      </c>
      <c r="G114" s="1" t="s">
        <v>3</v>
      </c>
      <c r="H114" s="1" t="s">
        <v>2993</v>
      </c>
      <c r="I114" s="1">
        <v>0</v>
      </c>
      <c r="J114" s="1">
        <v>0</v>
      </c>
      <c r="K114" s="1">
        <v>3</v>
      </c>
      <c r="L114" s="2"/>
      <c r="M114" s="2"/>
    </row>
    <row r="115" spans="1:16" s="1" customFormat="1" ht="16" customHeight="1" x14ac:dyDescent="0.2">
      <c r="A115" s="1" t="s">
        <v>3070</v>
      </c>
      <c r="C115" s="1">
        <v>67</v>
      </c>
      <c r="D115" s="1" t="s">
        <v>10</v>
      </c>
      <c r="E115" s="1" t="s">
        <v>8</v>
      </c>
      <c r="F115" s="1" t="s">
        <v>11</v>
      </c>
      <c r="G115" s="1" t="s">
        <v>3</v>
      </c>
      <c r="H115" s="1" t="s">
        <v>2993</v>
      </c>
      <c r="I115" s="1">
        <v>0</v>
      </c>
      <c r="J115" s="1">
        <v>0</v>
      </c>
      <c r="K115" s="1">
        <v>3</v>
      </c>
      <c r="L115" s="2"/>
      <c r="M115" s="2"/>
    </row>
    <row r="117" spans="1:16" s="1" customFormat="1" x14ac:dyDescent="0.2">
      <c r="A117" s="1" t="s">
        <v>2417</v>
      </c>
      <c r="C117" s="1">
        <v>68</v>
      </c>
      <c r="D117" s="1" t="s">
        <v>10</v>
      </c>
      <c r="E117" s="1" t="s">
        <v>8</v>
      </c>
      <c r="F117" s="1" t="s">
        <v>2400</v>
      </c>
      <c r="G117" s="1" t="s">
        <v>3</v>
      </c>
      <c r="H117" s="1" t="s">
        <v>24</v>
      </c>
      <c r="I117" s="1">
        <f t="shared" ref="I117:I164" si="6">COUNTIF(H117,"Ineligible.")+COUNTIF(H117,"Patient approached by conflicting study.")</f>
        <v>0</v>
      </c>
      <c r="J117" s="1">
        <v>1</v>
      </c>
      <c r="K117" s="1">
        <f>COUNTIF(B117,"MINDDS")</f>
        <v>0</v>
      </c>
      <c r="M117" s="2"/>
      <c r="P117" s="1" t="s">
        <v>3303</v>
      </c>
    </row>
    <row r="118" spans="1:16" s="1" customFormat="1" x14ac:dyDescent="0.2">
      <c r="A118" s="1" t="s">
        <v>2418</v>
      </c>
      <c r="C118" s="1">
        <v>76</v>
      </c>
      <c r="D118" s="1" t="s">
        <v>10</v>
      </c>
      <c r="E118" s="1" t="s">
        <v>8</v>
      </c>
      <c r="F118" s="1" t="s">
        <v>2400</v>
      </c>
      <c r="G118" s="1" t="s">
        <v>3</v>
      </c>
      <c r="H118" s="1" t="s">
        <v>2419</v>
      </c>
      <c r="I118" s="1">
        <f t="shared" si="6"/>
        <v>0</v>
      </c>
      <c r="J118" s="1">
        <v>1</v>
      </c>
      <c r="K118" s="1">
        <f>COUNTIF(B118,"MINDDS")</f>
        <v>0</v>
      </c>
      <c r="M118" s="2"/>
    </row>
    <row r="119" spans="1:16" s="1" customFormat="1" x14ac:dyDescent="0.2">
      <c r="A119" s="1" t="s">
        <v>2421</v>
      </c>
      <c r="C119" s="1">
        <v>68</v>
      </c>
      <c r="D119" s="1" t="s">
        <v>5</v>
      </c>
      <c r="E119" s="1" t="s">
        <v>8</v>
      </c>
      <c r="F119" s="1" t="s">
        <v>2400</v>
      </c>
      <c r="G119" s="1" t="s">
        <v>3</v>
      </c>
      <c r="H119" s="1" t="s">
        <v>2419</v>
      </c>
      <c r="I119" s="1">
        <f t="shared" si="6"/>
        <v>0</v>
      </c>
      <c r="J119" s="1">
        <v>1</v>
      </c>
      <c r="K119" s="1">
        <f>COUNTIF(B119,"MINDDS")</f>
        <v>0</v>
      </c>
    </row>
    <row r="120" spans="1:16" s="1" customFormat="1" x14ac:dyDescent="0.2">
      <c r="A120" s="1" t="s">
        <v>2427</v>
      </c>
      <c r="C120" s="1">
        <v>68</v>
      </c>
      <c r="D120" s="1" t="s">
        <v>10</v>
      </c>
      <c r="E120" s="1" t="s">
        <v>8</v>
      </c>
      <c r="F120" s="1" t="s">
        <v>11</v>
      </c>
      <c r="G120" s="1" t="s">
        <v>3</v>
      </c>
      <c r="H120" s="1" t="s">
        <v>2419</v>
      </c>
      <c r="I120" s="1">
        <f t="shared" si="6"/>
        <v>0</v>
      </c>
      <c r="J120" s="1">
        <v>1</v>
      </c>
      <c r="K120" s="1">
        <f>COUNTIF(B120,"MINDDS")</f>
        <v>0</v>
      </c>
      <c r="M120" s="2"/>
    </row>
    <row r="121" spans="1:16" s="1" customFormat="1" x14ac:dyDescent="0.2">
      <c r="A121" s="1" t="s">
        <v>2480</v>
      </c>
      <c r="C121" s="1">
        <v>69</v>
      </c>
      <c r="D121" s="1" t="s">
        <v>10</v>
      </c>
      <c r="E121" s="1" t="s">
        <v>8</v>
      </c>
      <c r="F121" s="1" t="s">
        <v>11</v>
      </c>
      <c r="G121" s="1" t="s">
        <v>3</v>
      </c>
      <c r="H121" s="1" t="s">
        <v>1986</v>
      </c>
      <c r="I121" s="1">
        <f t="shared" si="6"/>
        <v>0</v>
      </c>
      <c r="J121" s="1">
        <v>1</v>
      </c>
      <c r="K121" s="1">
        <f>COUNTIF(B121,"MINDDS")</f>
        <v>0</v>
      </c>
    </row>
    <row r="122" spans="1:16" s="1" customFormat="1" x14ac:dyDescent="0.2">
      <c r="A122" s="1" t="s">
        <v>2481</v>
      </c>
      <c r="C122" s="1">
        <v>72</v>
      </c>
      <c r="D122" s="1" t="s">
        <v>10</v>
      </c>
      <c r="E122" s="1" t="s">
        <v>8</v>
      </c>
      <c r="F122" s="1" t="s">
        <v>11</v>
      </c>
      <c r="G122" s="1" t="s">
        <v>3</v>
      </c>
      <c r="H122" s="1" t="s">
        <v>24</v>
      </c>
      <c r="I122" s="1">
        <f t="shared" si="6"/>
        <v>0</v>
      </c>
      <c r="J122" s="1">
        <v>1</v>
      </c>
      <c r="K122" s="1">
        <f>COUNTIF(B122,"MINDDS")</f>
        <v>0</v>
      </c>
    </row>
    <row r="123" spans="1:16" s="1" customFormat="1" x14ac:dyDescent="0.2">
      <c r="A123" s="1" t="s">
        <v>2484</v>
      </c>
      <c r="C123" s="1">
        <v>74</v>
      </c>
      <c r="D123" s="1" t="s">
        <v>10</v>
      </c>
      <c r="E123" s="1" t="s">
        <v>8</v>
      </c>
      <c r="F123" s="1" t="s">
        <v>11</v>
      </c>
      <c r="G123" s="1" t="s">
        <v>3</v>
      </c>
      <c r="H123" s="1" t="s">
        <v>24</v>
      </c>
      <c r="I123" s="1">
        <f t="shared" si="6"/>
        <v>0</v>
      </c>
      <c r="J123" s="1">
        <v>1</v>
      </c>
      <c r="K123" s="1">
        <f>COUNTIF(B123,"MINDDS")</f>
        <v>0</v>
      </c>
    </row>
    <row r="124" spans="1:16" s="1" customFormat="1" x14ac:dyDescent="0.2">
      <c r="A124" s="1" t="s">
        <v>2494</v>
      </c>
      <c r="C124" s="1">
        <v>69</v>
      </c>
      <c r="D124" s="1" t="s">
        <v>10</v>
      </c>
      <c r="E124" s="1" t="s">
        <v>8</v>
      </c>
      <c r="F124" s="1" t="s">
        <v>11</v>
      </c>
      <c r="G124" s="1" t="s">
        <v>3</v>
      </c>
      <c r="H124" s="1" t="s">
        <v>1986</v>
      </c>
      <c r="I124" s="1">
        <f t="shared" si="6"/>
        <v>0</v>
      </c>
      <c r="J124" s="1">
        <v>1</v>
      </c>
      <c r="K124" s="1">
        <f>COUNTIF(B124,"MINDDS")</f>
        <v>0</v>
      </c>
    </row>
    <row r="125" spans="1:16" s="1" customFormat="1" x14ac:dyDescent="0.2">
      <c r="A125" s="1" t="s">
        <v>2495</v>
      </c>
      <c r="C125" s="1">
        <v>70</v>
      </c>
      <c r="D125" s="1" t="s">
        <v>10</v>
      </c>
      <c r="E125" s="1" t="s">
        <v>8</v>
      </c>
      <c r="F125" s="1" t="s">
        <v>11</v>
      </c>
      <c r="G125" s="1" t="s">
        <v>3</v>
      </c>
      <c r="H125" s="1" t="s">
        <v>1986</v>
      </c>
      <c r="I125" s="1">
        <f t="shared" si="6"/>
        <v>0</v>
      </c>
      <c r="J125" s="1">
        <v>1</v>
      </c>
      <c r="K125" s="1">
        <f>COUNTIF(B125,"MINDDS")</f>
        <v>0</v>
      </c>
    </row>
    <row r="126" spans="1:16" s="1" customFormat="1" x14ac:dyDescent="0.2">
      <c r="A126" s="1" t="s">
        <v>2496</v>
      </c>
      <c r="C126" s="1">
        <v>73</v>
      </c>
      <c r="D126" s="1" t="s">
        <v>10</v>
      </c>
      <c r="E126" s="1" t="s">
        <v>8</v>
      </c>
      <c r="F126" s="1" t="s">
        <v>11</v>
      </c>
      <c r="G126" s="1" t="s">
        <v>3</v>
      </c>
      <c r="H126" s="1" t="s">
        <v>1986</v>
      </c>
      <c r="I126" s="1">
        <f t="shared" si="6"/>
        <v>0</v>
      </c>
      <c r="J126" s="1">
        <v>1</v>
      </c>
      <c r="K126" s="1">
        <f>COUNTIF(B126,"MINDDS")</f>
        <v>0</v>
      </c>
    </row>
    <row r="127" spans="1:16" s="1" customFormat="1" x14ac:dyDescent="0.2">
      <c r="A127" s="1" t="s">
        <v>2498</v>
      </c>
      <c r="C127" s="1">
        <v>81</v>
      </c>
      <c r="D127" s="1" t="s">
        <v>10</v>
      </c>
      <c r="E127" s="1" t="s">
        <v>8</v>
      </c>
      <c r="F127" s="1" t="s">
        <v>11</v>
      </c>
      <c r="G127" s="1" t="s">
        <v>3</v>
      </c>
      <c r="H127" s="1" t="s">
        <v>1986</v>
      </c>
      <c r="I127" s="1">
        <f t="shared" si="6"/>
        <v>0</v>
      </c>
      <c r="J127" s="1">
        <v>1</v>
      </c>
      <c r="K127" s="1">
        <f>COUNTIF(B127,"MINDDS")</f>
        <v>0</v>
      </c>
    </row>
    <row r="128" spans="1:16" s="1" customFormat="1" x14ac:dyDescent="0.2">
      <c r="A128" s="1" t="s">
        <v>2501</v>
      </c>
      <c r="C128" s="1">
        <v>60</v>
      </c>
      <c r="D128" s="1" t="s">
        <v>10</v>
      </c>
      <c r="E128" s="1" t="s">
        <v>8</v>
      </c>
      <c r="F128" s="1" t="s">
        <v>11</v>
      </c>
      <c r="G128" s="1" t="s">
        <v>3</v>
      </c>
      <c r="H128" s="1" t="s">
        <v>1986</v>
      </c>
      <c r="I128" s="1">
        <f t="shared" si="6"/>
        <v>0</v>
      </c>
      <c r="J128" s="1">
        <v>1</v>
      </c>
      <c r="K128" s="1">
        <f>COUNTIF(B128,"MINDDS")</f>
        <v>0</v>
      </c>
    </row>
    <row r="129" spans="1:13" s="1" customFormat="1" x14ac:dyDescent="0.2">
      <c r="A129" s="1" t="s">
        <v>2508</v>
      </c>
      <c r="C129" s="1">
        <v>71</v>
      </c>
      <c r="D129" s="1" t="s">
        <v>5</v>
      </c>
      <c r="E129" s="1" t="s">
        <v>8</v>
      </c>
      <c r="F129" s="1" t="s">
        <v>11</v>
      </c>
      <c r="G129" s="1" t="s">
        <v>3</v>
      </c>
      <c r="H129" s="1" t="s">
        <v>1986</v>
      </c>
      <c r="I129" s="1">
        <f t="shared" si="6"/>
        <v>0</v>
      </c>
      <c r="J129" s="1">
        <v>1</v>
      </c>
      <c r="K129" s="1">
        <f>COUNTIF(B129,"MINDDS")</f>
        <v>0</v>
      </c>
      <c r="M129" s="2"/>
    </row>
    <row r="130" spans="1:13" s="1" customFormat="1" x14ac:dyDescent="0.2">
      <c r="A130" s="1" t="s">
        <v>2511</v>
      </c>
      <c r="C130" s="1">
        <v>72</v>
      </c>
      <c r="D130" s="1" t="s">
        <v>10</v>
      </c>
      <c r="E130" s="1" t="s">
        <v>8</v>
      </c>
      <c r="F130" s="1" t="s">
        <v>11</v>
      </c>
      <c r="G130" s="1" t="s">
        <v>3</v>
      </c>
      <c r="H130" s="1" t="s">
        <v>1986</v>
      </c>
      <c r="I130" s="1">
        <f t="shared" si="6"/>
        <v>0</v>
      </c>
      <c r="J130" s="1">
        <v>1</v>
      </c>
      <c r="K130" s="1">
        <f>COUNTIF(B130,"MINDDS")</f>
        <v>0</v>
      </c>
    </row>
    <row r="131" spans="1:13" s="1" customFormat="1" x14ac:dyDescent="0.2">
      <c r="A131" s="1" t="s">
        <v>2515</v>
      </c>
      <c r="C131" s="1">
        <v>80</v>
      </c>
      <c r="D131" s="1" t="s">
        <v>10</v>
      </c>
      <c r="E131" s="1" t="s">
        <v>8</v>
      </c>
      <c r="F131" s="1" t="s">
        <v>11</v>
      </c>
      <c r="G131" s="1" t="s">
        <v>3</v>
      </c>
      <c r="H131" s="1" t="s">
        <v>24</v>
      </c>
      <c r="I131" s="1">
        <f t="shared" si="6"/>
        <v>0</v>
      </c>
      <c r="J131" s="1">
        <v>1</v>
      </c>
      <c r="K131" s="1">
        <f>COUNTIF(B131,"MINDDS")</f>
        <v>0</v>
      </c>
      <c r="M131" s="2"/>
    </row>
    <row r="132" spans="1:13" s="1" customFormat="1" x14ac:dyDescent="0.2">
      <c r="A132" s="1" t="s">
        <v>2523</v>
      </c>
      <c r="C132" s="1">
        <f>2020-1956</f>
        <v>64</v>
      </c>
      <c r="D132" s="1" t="s">
        <v>10</v>
      </c>
      <c r="E132" s="1" t="s">
        <v>8</v>
      </c>
      <c r="F132" s="1" t="s">
        <v>11</v>
      </c>
      <c r="G132" s="1" t="s">
        <v>3</v>
      </c>
      <c r="H132" s="1" t="s">
        <v>24</v>
      </c>
      <c r="I132" s="1">
        <f t="shared" si="6"/>
        <v>0</v>
      </c>
      <c r="J132" s="1">
        <v>1</v>
      </c>
      <c r="K132" s="1">
        <f>COUNTIF(B132,"MINDDS")</f>
        <v>0</v>
      </c>
    </row>
    <row r="133" spans="1:13" s="1" customFormat="1" x14ac:dyDescent="0.2">
      <c r="A133" s="1" t="s">
        <v>2524</v>
      </c>
      <c r="C133" s="1">
        <f>2020-1956</f>
        <v>64</v>
      </c>
      <c r="D133" s="1" t="s">
        <v>5</v>
      </c>
      <c r="E133" s="1" t="s">
        <v>8</v>
      </c>
      <c r="F133" s="1" t="s">
        <v>11</v>
      </c>
      <c r="G133" s="1" t="s">
        <v>3</v>
      </c>
      <c r="H133" s="1" t="s">
        <v>1986</v>
      </c>
      <c r="I133" s="1">
        <f t="shared" si="6"/>
        <v>0</v>
      </c>
      <c r="J133" s="1">
        <v>1</v>
      </c>
      <c r="K133" s="1">
        <f>COUNTIF(B133,"MINDDS")</f>
        <v>0</v>
      </c>
    </row>
    <row r="134" spans="1:13" s="1" customFormat="1" x14ac:dyDescent="0.2">
      <c r="A134" s="1" t="s">
        <v>2526</v>
      </c>
      <c r="B134" s="1" t="s">
        <v>2527</v>
      </c>
      <c r="C134" s="1">
        <v>70</v>
      </c>
      <c r="D134" s="1" t="s">
        <v>5</v>
      </c>
      <c r="E134" s="1" t="s">
        <v>620</v>
      </c>
      <c r="F134" s="1" t="s">
        <v>11</v>
      </c>
      <c r="G134" s="1" t="s">
        <v>3</v>
      </c>
      <c r="H134" s="1" t="s">
        <v>24</v>
      </c>
      <c r="I134" s="1">
        <f t="shared" si="6"/>
        <v>0</v>
      </c>
      <c r="J134" s="1">
        <v>1</v>
      </c>
      <c r="K134" s="1">
        <f>COUNTIF(B134,"MINDDS")</f>
        <v>0</v>
      </c>
      <c r="M134" s="2"/>
    </row>
    <row r="135" spans="1:13" s="1" customFormat="1" x14ac:dyDescent="0.2">
      <c r="A135" s="1" t="s">
        <v>2534</v>
      </c>
      <c r="C135" s="1">
        <v>79</v>
      </c>
      <c r="D135" s="1" t="s">
        <v>10</v>
      </c>
      <c r="E135" s="1" t="s">
        <v>8</v>
      </c>
      <c r="F135" s="1" t="s">
        <v>11</v>
      </c>
      <c r="G135" s="1" t="s">
        <v>3</v>
      </c>
      <c r="H135" s="1" t="s">
        <v>1986</v>
      </c>
      <c r="I135" s="1">
        <f t="shared" si="6"/>
        <v>0</v>
      </c>
      <c r="J135" s="1">
        <v>1</v>
      </c>
      <c r="K135" s="1">
        <f>COUNTIF(B135,"MINDDS")</f>
        <v>0</v>
      </c>
      <c r="M135" s="2"/>
    </row>
    <row r="136" spans="1:13" s="1" customFormat="1" x14ac:dyDescent="0.2">
      <c r="A136" s="1" t="s">
        <v>2543</v>
      </c>
      <c r="C136" s="1">
        <v>73</v>
      </c>
      <c r="D136" s="1" t="s">
        <v>10</v>
      </c>
      <c r="E136" s="1" t="s">
        <v>8</v>
      </c>
      <c r="F136" s="1" t="s">
        <v>11</v>
      </c>
      <c r="G136" s="1" t="s">
        <v>3</v>
      </c>
      <c r="H136" s="1" t="s">
        <v>1986</v>
      </c>
      <c r="I136" s="1">
        <f t="shared" si="6"/>
        <v>0</v>
      </c>
      <c r="J136" s="1">
        <v>1</v>
      </c>
      <c r="K136" s="1">
        <f>COUNTIF(B136,"MINDDS")</f>
        <v>0</v>
      </c>
    </row>
    <row r="137" spans="1:13" s="1" customFormat="1" x14ac:dyDescent="0.2">
      <c r="A137" s="1" t="s">
        <v>2564</v>
      </c>
      <c r="C137" s="1">
        <v>64</v>
      </c>
      <c r="D137" s="1" t="s">
        <v>5</v>
      </c>
      <c r="E137" s="1" t="s">
        <v>8</v>
      </c>
      <c r="F137" s="1" t="s">
        <v>11</v>
      </c>
      <c r="G137" s="1" t="s">
        <v>3</v>
      </c>
      <c r="H137" s="1" t="s">
        <v>24</v>
      </c>
      <c r="I137" s="1">
        <f t="shared" si="6"/>
        <v>0</v>
      </c>
      <c r="J137" s="1">
        <v>1</v>
      </c>
      <c r="K137" s="1">
        <f>COUNTIF(B137,"MINDDS")</f>
        <v>0</v>
      </c>
    </row>
    <row r="138" spans="1:13" s="1" customFormat="1" x14ac:dyDescent="0.2">
      <c r="A138" s="1" t="s">
        <v>2572</v>
      </c>
      <c r="C138" s="1">
        <v>68</v>
      </c>
      <c r="D138" s="1" t="s">
        <v>10</v>
      </c>
      <c r="E138" s="1" t="s">
        <v>8</v>
      </c>
      <c r="F138" s="1" t="s">
        <v>11</v>
      </c>
      <c r="G138" s="1" t="s">
        <v>3</v>
      </c>
      <c r="H138" s="1" t="s">
        <v>24</v>
      </c>
      <c r="I138" s="1">
        <f t="shared" si="6"/>
        <v>0</v>
      </c>
      <c r="J138" s="1">
        <v>1</v>
      </c>
      <c r="K138" s="1">
        <f>COUNTIF(B138,"MINDDS")</f>
        <v>0</v>
      </c>
    </row>
    <row r="139" spans="1:13" s="1" customFormat="1" x14ac:dyDescent="0.2">
      <c r="A139" s="1" t="s">
        <v>2575</v>
      </c>
      <c r="C139" s="1">
        <v>73</v>
      </c>
      <c r="D139" s="1" t="s">
        <v>5</v>
      </c>
      <c r="E139" s="1" t="s">
        <v>8</v>
      </c>
      <c r="F139" s="1" t="s">
        <v>11</v>
      </c>
      <c r="G139" s="1" t="s">
        <v>3</v>
      </c>
      <c r="H139" s="1" t="s">
        <v>1986</v>
      </c>
      <c r="I139" s="1">
        <f t="shared" si="6"/>
        <v>0</v>
      </c>
      <c r="J139" s="1">
        <v>1</v>
      </c>
      <c r="K139" s="1">
        <f>COUNTIF(B139,"MINDDS")</f>
        <v>0</v>
      </c>
    </row>
    <row r="140" spans="1:13" s="1" customFormat="1" x14ac:dyDescent="0.2">
      <c r="A140" s="1" t="s">
        <v>2585</v>
      </c>
      <c r="C140" s="1">
        <v>62</v>
      </c>
      <c r="D140" s="1" t="s">
        <v>10</v>
      </c>
      <c r="E140" s="1" t="s">
        <v>8</v>
      </c>
      <c r="F140" s="1" t="s">
        <v>11</v>
      </c>
      <c r="G140" s="1" t="s">
        <v>3</v>
      </c>
      <c r="H140" s="1" t="s">
        <v>1986</v>
      </c>
      <c r="I140" s="1">
        <f t="shared" si="6"/>
        <v>0</v>
      </c>
      <c r="J140" s="1">
        <v>1</v>
      </c>
      <c r="K140" s="1">
        <f>COUNTIF(B140,"MINDDS")</f>
        <v>0</v>
      </c>
    </row>
    <row r="141" spans="1:13" s="1" customFormat="1" x14ac:dyDescent="0.2">
      <c r="A141" s="1" t="s">
        <v>2588</v>
      </c>
      <c r="C141" s="1">
        <v>63</v>
      </c>
      <c r="D141" s="1" t="s">
        <v>10</v>
      </c>
      <c r="E141" s="1" t="s">
        <v>8</v>
      </c>
      <c r="F141" s="1" t="s">
        <v>11</v>
      </c>
      <c r="G141" s="1" t="s">
        <v>3</v>
      </c>
      <c r="H141" s="1" t="s">
        <v>24</v>
      </c>
      <c r="I141" s="1">
        <f t="shared" si="6"/>
        <v>0</v>
      </c>
      <c r="J141" s="1">
        <v>1</v>
      </c>
      <c r="K141" s="1">
        <f>COUNTIF(B141,"MINDDS")</f>
        <v>0</v>
      </c>
      <c r="M141" s="2"/>
    </row>
    <row r="142" spans="1:13" s="1" customFormat="1" x14ac:dyDescent="0.2">
      <c r="A142" s="1" t="s">
        <v>2597</v>
      </c>
      <c r="C142" s="1">
        <v>77</v>
      </c>
      <c r="D142" s="1" t="s">
        <v>10</v>
      </c>
      <c r="E142" s="1" t="s">
        <v>8</v>
      </c>
      <c r="F142" s="1" t="s">
        <v>11</v>
      </c>
      <c r="G142" s="1" t="s">
        <v>3</v>
      </c>
      <c r="H142" s="1" t="s">
        <v>1986</v>
      </c>
      <c r="I142" s="1">
        <f t="shared" si="6"/>
        <v>0</v>
      </c>
      <c r="J142" s="1">
        <v>1</v>
      </c>
      <c r="K142" s="1">
        <f>COUNTIF(B142,"MINDDS")</f>
        <v>0</v>
      </c>
      <c r="M142" s="2"/>
    </row>
    <row r="143" spans="1:13" s="1" customFormat="1" x14ac:dyDescent="0.2">
      <c r="A143" s="1" t="s">
        <v>2601</v>
      </c>
      <c r="C143" s="1">
        <v>60</v>
      </c>
      <c r="D143" s="1" t="s">
        <v>10</v>
      </c>
      <c r="E143" s="1" t="s">
        <v>8</v>
      </c>
      <c r="F143" s="1" t="s">
        <v>11</v>
      </c>
      <c r="G143" s="1" t="s">
        <v>3</v>
      </c>
      <c r="H143" s="1" t="s">
        <v>24</v>
      </c>
      <c r="I143" s="1">
        <f t="shared" si="6"/>
        <v>0</v>
      </c>
      <c r="J143" s="1">
        <v>1</v>
      </c>
      <c r="K143" s="1">
        <f>COUNTIF(B143,"MINDDS")</f>
        <v>0</v>
      </c>
      <c r="M143" s="2"/>
    </row>
    <row r="144" spans="1:13" s="1" customFormat="1" x14ac:dyDescent="0.2">
      <c r="A144" s="1" t="s">
        <v>2602</v>
      </c>
      <c r="C144" s="1">
        <v>61</v>
      </c>
      <c r="D144" s="1" t="s">
        <v>10</v>
      </c>
      <c r="E144" s="1" t="s">
        <v>8</v>
      </c>
      <c r="F144" s="1" t="s">
        <v>11</v>
      </c>
      <c r="G144" s="1" t="s">
        <v>3</v>
      </c>
      <c r="H144" s="1" t="s">
        <v>24</v>
      </c>
      <c r="I144" s="1">
        <f t="shared" si="6"/>
        <v>0</v>
      </c>
      <c r="J144" s="1">
        <v>1</v>
      </c>
      <c r="K144" s="1">
        <f>COUNTIF(B144,"MINDDS")</f>
        <v>0</v>
      </c>
      <c r="M144" s="2"/>
    </row>
    <row r="145" spans="1:13" s="1" customFormat="1" x14ac:dyDescent="0.2">
      <c r="A145" s="1" t="s">
        <v>2612</v>
      </c>
      <c r="C145" s="1">
        <v>76</v>
      </c>
      <c r="D145" s="1" t="s">
        <v>5</v>
      </c>
      <c r="E145" s="1" t="s">
        <v>620</v>
      </c>
      <c r="F145" s="1" t="s">
        <v>11</v>
      </c>
      <c r="G145" s="1" t="s">
        <v>3</v>
      </c>
      <c r="H145" s="1" t="s">
        <v>1986</v>
      </c>
      <c r="I145" s="1">
        <f t="shared" si="6"/>
        <v>0</v>
      </c>
      <c r="J145" s="1">
        <v>1</v>
      </c>
      <c r="K145" s="1">
        <f>COUNTIF(B145,"MINDDS")</f>
        <v>0</v>
      </c>
    </row>
    <row r="146" spans="1:13" s="1" customFormat="1" x14ac:dyDescent="0.2">
      <c r="A146" s="1" t="s">
        <v>2622</v>
      </c>
      <c r="C146" s="1">
        <v>67</v>
      </c>
      <c r="D146" s="1" t="s">
        <v>10</v>
      </c>
      <c r="E146" s="1" t="s">
        <v>8</v>
      </c>
      <c r="F146" s="1" t="s">
        <v>11</v>
      </c>
      <c r="G146" s="1" t="s">
        <v>3</v>
      </c>
      <c r="H146" s="1" t="s">
        <v>2623</v>
      </c>
      <c r="I146" s="1">
        <f t="shared" si="6"/>
        <v>0</v>
      </c>
      <c r="J146" s="1">
        <v>1</v>
      </c>
      <c r="K146" s="1">
        <f>COUNTIF(B146,"MINDDS")</f>
        <v>0</v>
      </c>
    </row>
    <row r="147" spans="1:13" s="1" customFormat="1" x14ac:dyDescent="0.2">
      <c r="A147" s="1" t="s">
        <v>2626</v>
      </c>
      <c r="C147" s="1">
        <v>71</v>
      </c>
      <c r="D147" s="1" t="s">
        <v>10</v>
      </c>
      <c r="E147" s="1" t="s">
        <v>8</v>
      </c>
      <c r="F147" s="1" t="s">
        <v>11</v>
      </c>
      <c r="G147" s="1" t="s">
        <v>3</v>
      </c>
      <c r="H147" s="1" t="s">
        <v>1986</v>
      </c>
      <c r="I147" s="1">
        <f t="shared" si="6"/>
        <v>0</v>
      </c>
      <c r="J147" s="1">
        <v>1</v>
      </c>
      <c r="K147" s="1">
        <f>COUNTIF(B147,"MINDDS")</f>
        <v>0</v>
      </c>
    </row>
    <row r="148" spans="1:13" s="1" customFormat="1" x14ac:dyDescent="0.2">
      <c r="A148" s="1" t="s">
        <v>2629</v>
      </c>
      <c r="C148" s="1">
        <v>77</v>
      </c>
      <c r="D148" s="1" t="s">
        <v>10</v>
      </c>
      <c r="E148" s="1" t="s">
        <v>8</v>
      </c>
      <c r="F148" s="1" t="s">
        <v>11</v>
      </c>
      <c r="G148" s="1" t="s">
        <v>3</v>
      </c>
      <c r="H148" s="1" t="s">
        <v>1986</v>
      </c>
      <c r="I148" s="1">
        <f t="shared" si="6"/>
        <v>0</v>
      </c>
      <c r="J148" s="1">
        <v>1</v>
      </c>
      <c r="K148" s="1">
        <f>COUNTIF(B148,"MINDDS")</f>
        <v>0</v>
      </c>
    </row>
    <row r="149" spans="1:13" s="1" customFormat="1" x14ac:dyDescent="0.2">
      <c r="A149" s="1" t="s">
        <v>2633</v>
      </c>
      <c r="C149" s="1">
        <v>80</v>
      </c>
      <c r="D149" s="1" t="s">
        <v>5</v>
      </c>
      <c r="E149" s="1" t="s">
        <v>8</v>
      </c>
      <c r="F149" s="1" t="s">
        <v>11</v>
      </c>
      <c r="G149" s="1" t="s">
        <v>3</v>
      </c>
      <c r="H149" s="1" t="s">
        <v>1986</v>
      </c>
      <c r="I149" s="1">
        <f t="shared" si="6"/>
        <v>0</v>
      </c>
      <c r="J149" s="1">
        <v>1</v>
      </c>
      <c r="K149" s="1">
        <f>COUNTIF(B149,"MINDDS")</f>
        <v>0</v>
      </c>
    </row>
    <row r="150" spans="1:13" s="1" customFormat="1" x14ac:dyDescent="0.2">
      <c r="A150" s="1" t="s">
        <v>2643</v>
      </c>
      <c r="C150" s="1">
        <v>65</v>
      </c>
      <c r="D150" s="1" t="s">
        <v>5</v>
      </c>
      <c r="E150" s="1" t="s">
        <v>8</v>
      </c>
      <c r="F150" s="1" t="s">
        <v>11</v>
      </c>
      <c r="G150" s="1" t="s">
        <v>3</v>
      </c>
      <c r="H150" s="1" t="s">
        <v>24</v>
      </c>
      <c r="I150" s="1">
        <f t="shared" si="6"/>
        <v>0</v>
      </c>
      <c r="J150" s="1">
        <v>1</v>
      </c>
      <c r="K150" s="1">
        <f>COUNTIF(B150,"MINDDS")</f>
        <v>0</v>
      </c>
      <c r="M150" s="2"/>
    </row>
    <row r="151" spans="1:13" s="1" customFormat="1" x14ac:dyDescent="0.2">
      <c r="A151" s="1" t="s">
        <v>2648</v>
      </c>
      <c r="C151" s="1">
        <v>81</v>
      </c>
      <c r="D151" s="1" t="s">
        <v>10</v>
      </c>
      <c r="E151" s="1" t="s">
        <v>8</v>
      </c>
      <c r="F151" s="1" t="s">
        <v>11</v>
      </c>
      <c r="G151" s="1" t="s">
        <v>3</v>
      </c>
      <c r="H151" s="1" t="s">
        <v>1986</v>
      </c>
      <c r="I151" s="1">
        <f t="shared" si="6"/>
        <v>0</v>
      </c>
      <c r="J151" s="1">
        <v>1</v>
      </c>
      <c r="K151" s="1">
        <f>COUNTIF(B151,"MINDDS")</f>
        <v>0</v>
      </c>
    </row>
    <row r="152" spans="1:13" s="1" customFormat="1" x14ac:dyDescent="0.2">
      <c r="A152" s="1" t="s">
        <v>2654</v>
      </c>
      <c r="C152" s="1">
        <v>60</v>
      </c>
      <c r="D152" s="1" t="s">
        <v>10</v>
      </c>
      <c r="E152" s="1" t="s">
        <v>8</v>
      </c>
      <c r="F152" s="1" t="s">
        <v>11</v>
      </c>
      <c r="G152" s="1" t="s">
        <v>3</v>
      </c>
      <c r="H152" s="1" t="s">
        <v>1986</v>
      </c>
      <c r="I152" s="1">
        <f t="shared" si="6"/>
        <v>0</v>
      </c>
      <c r="J152" s="1">
        <v>1</v>
      </c>
      <c r="K152" s="1">
        <f>COUNTIF(B152,"MINDDS")</f>
        <v>0</v>
      </c>
    </row>
    <row r="153" spans="1:13" s="1" customFormat="1" x14ac:dyDescent="0.2">
      <c r="A153" s="1" t="s">
        <v>2656</v>
      </c>
      <c r="C153" s="1">
        <v>64</v>
      </c>
      <c r="D153" s="1" t="s">
        <v>10</v>
      </c>
      <c r="E153" s="1" t="s">
        <v>8</v>
      </c>
      <c r="F153" s="1" t="s">
        <v>11</v>
      </c>
      <c r="G153" s="1" t="s">
        <v>3</v>
      </c>
      <c r="H153" s="1" t="s">
        <v>24</v>
      </c>
      <c r="I153" s="1">
        <f t="shared" si="6"/>
        <v>0</v>
      </c>
      <c r="J153" s="1">
        <v>1</v>
      </c>
      <c r="K153" s="1">
        <f>COUNTIF(B153,"MINDDS")</f>
        <v>0</v>
      </c>
    </row>
    <row r="154" spans="1:13" s="1" customFormat="1" x14ac:dyDescent="0.2">
      <c r="A154" s="1" t="s">
        <v>2659</v>
      </c>
      <c r="C154" s="1">
        <v>69</v>
      </c>
      <c r="D154" s="1" t="s">
        <v>5</v>
      </c>
      <c r="E154" s="1" t="s">
        <v>8</v>
      </c>
      <c r="F154" s="1" t="s">
        <v>11</v>
      </c>
      <c r="G154" s="1" t="s">
        <v>3</v>
      </c>
      <c r="H154" s="1" t="s">
        <v>1986</v>
      </c>
      <c r="I154" s="1">
        <f t="shared" si="6"/>
        <v>0</v>
      </c>
      <c r="J154" s="1">
        <v>1</v>
      </c>
      <c r="K154" s="1">
        <f>COUNTIF(B154,"MINDDS")</f>
        <v>0</v>
      </c>
      <c r="M154" s="2"/>
    </row>
    <row r="155" spans="1:13" s="1" customFormat="1" x14ac:dyDescent="0.2">
      <c r="A155" s="1" t="s">
        <v>2666</v>
      </c>
      <c r="C155" s="1">
        <v>76</v>
      </c>
      <c r="D155" s="1" t="s">
        <v>10</v>
      </c>
      <c r="E155" s="1" t="s">
        <v>8</v>
      </c>
      <c r="F155" s="1" t="s">
        <v>11</v>
      </c>
      <c r="G155" s="1" t="s">
        <v>3</v>
      </c>
      <c r="H155" s="1" t="s">
        <v>1986</v>
      </c>
      <c r="I155" s="1">
        <f t="shared" si="6"/>
        <v>0</v>
      </c>
      <c r="J155" s="1">
        <v>1</v>
      </c>
      <c r="K155" s="1">
        <f>COUNTIF(B155,"MINDDS")</f>
        <v>0</v>
      </c>
    </row>
    <row r="156" spans="1:13" s="1" customFormat="1" x14ac:dyDescent="0.2">
      <c r="A156" s="1" t="s">
        <v>2672</v>
      </c>
      <c r="C156" s="1">
        <v>66</v>
      </c>
      <c r="D156" s="1" t="s">
        <v>10</v>
      </c>
      <c r="E156" s="1" t="s">
        <v>8</v>
      </c>
      <c r="F156" s="1" t="s">
        <v>11</v>
      </c>
      <c r="G156" s="1" t="s">
        <v>3</v>
      </c>
      <c r="H156" s="1" t="s">
        <v>24</v>
      </c>
      <c r="I156" s="1">
        <f t="shared" si="6"/>
        <v>0</v>
      </c>
      <c r="J156" s="1">
        <v>1</v>
      </c>
      <c r="K156" s="1">
        <f>COUNTIF(B156,"MINDDS")</f>
        <v>0</v>
      </c>
    </row>
    <row r="157" spans="1:13" s="1" customFormat="1" x14ac:dyDescent="0.2">
      <c r="A157" s="1" t="s">
        <v>2675</v>
      </c>
      <c r="C157" s="1">
        <v>76</v>
      </c>
      <c r="D157" s="1" t="s">
        <v>10</v>
      </c>
      <c r="E157" s="1" t="s">
        <v>8</v>
      </c>
      <c r="F157" s="1" t="s">
        <v>11</v>
      </c>
      <c r="G157" s="1" t="s">
        <v>3</v>
      </c>
      <c r="H157" s="1" t="s">
        <v>24</v>
      </c>
      <c r="I157" s="1">
        <f t="shared" si="6"/>
        <v>0</v>
      </c>
      <c r="J157" s="1">
        <v>1</v>
      </c>
      <c r="K157" s="1">
        <f>COUNTIF(B157,"MINDDS")</f>
        <v>0</v>
      </c>
    </row>
    <row r="158" spans="1:13" s="1" customFormat="1" x14ac:dyDescent="0.2">
      <c r="A158" s="1" t="s">
        <v>2690</v>
      </c>
      <c r="C158" s="1">
        <v>73</v>
      </c>
      <c r="D158" s="1" t="s">
        <v>10</v>
      </c>
      <c r="E158" s="1" t="s">
        <v>8</v>
      </c>
      <c r="F158" s="1" t="s">
        <v>11</v>
      </c>
      <c r="G158" s="1" t="s">
        <v>3</v>
      </c>
      <c r="H158" s="1" t="s">
        <v>24</v>
      </c>
      <c r="I158" s="1">
        <f t="shared" si="6"/>
        <v>0</v>
      </c>
      <c r="J158" s="1">
        <v>1</v>
      </c>
      <c r="K158" s="1">
        <f>COUNTIF(B158,"MINDDS")</f>
        <v>0</v>
      </c>
      <c r="M158" s="2"/>
    </row>
    <row r="159" spans="1:13" s="1" customFormat="1" x14ac:dyDescent="0.2">
      <c r="A159" s="1" t="s">
        <v>2695</v>
      </c>
      <c r="C159" s="1">
        <v>65</v>
      </c>
      <c r="D159" s="1" t="s">
        <v>10</v>
      </c>
      <c r="E159" s="1" t="s">
        <v>8</v>
      </c>
      <c r="F159" s="1" t="s">
        <v>11</v>
      </c>
      <c r="G159" s="1" t="s">
        <v>3</v>
      </c>
      <c r="H159" s="1" t="s">
        <v>1986</v>
      </c>
      <c r="I159" s="1">
        <f t="shared" si="6"/>
        <v>0</v>
      </c>
      <c r="J159" s="1">
        <v>1</v>
      </c>
      <c r="K159" s="1">
        <f>COUNTIF(B159,"MINDDS")</f>
        <v>0</v>
      </c>
    </row>
    <row r="160" spans="1:13" s="1" customFormat="1" x14ac:dyDescent="0.2">
      <c r="A160" s="1" t="s">
        <v>2704</v>
      </c>
      <c r="C160" s="1">
        <v>60</v>
      </c>
      <c r="D160" s="1" t="s">
        <v>10</v>
      </c>
      <c r="E160" s="1" t="s">
        <v>620</v>
      </c>
      <c r="F160" s="1" t="s">
        <v>11</v>
      </c>
      <c r="G160" s="1" t="s">
        <v>3</v>
      </c>
      <c r="H160" s="1" t="s">
        <v>1986</v>
      </c>
      <c r="I160" s="1">
        <f t="shared" si="6"/>
        <v>0</v>
      </c>
      <c r="J160" s="1">
        <v>1</v>
      </c>
      <c r="K160" s="1">
        <f>COUNTIF(B160,"MINDDS")</f>
        <v>0</v>
      </c>
    </row>
    <row r="161" spans="1:13" s="1" customFormat="1" x14ac:dyDescent="0.2">
      <c r="A161" s="1" t="s">
        <v>2712</v>
      </c>
      <c r="C161" s="1">
        <v>79</v>
      </c>
      <c r="D161" s="1" t="s">
        <v>10</v>
      </c>
      <c r="E161" s="1" t="s">
        <v>2558</v>
      </c>
      <c r="F161" s="1" t="s">
        <v>11</v>
      </c>
      <c r="G161" s="1" t="s">
        <v>3</v>
      </c>
      <c r="H161" s="1" t="s">
        <v>24</v>
      </c>
      <c r="I161" s="1">
        <f t="shared" si="6"/>
        <v>0</v>
      </c>
      <c r="J161" s="1">
        <v>1</v>
      </c>
      <c r="K161" s="1">
        <f>COUNTIF(B161,"MINDDS")</f>
        <v>0</v>
      </c>
      <c r="M161" s="2"/>
    </row>
    <row r="162" spans="1:13" s="1" customFormat="1" x14ac:dyDescent="0.2">
      <c r="A162" s="1" t="s">
        <v>2758</v>
      </c>
      <c r="C162" s="1">
        <v>62</v>
      </c>
      <c r="D162" s="1" t="s">
        <v>5</v>
      </c>
      <c r="E162" s="1" t="s">
        <v>8</v>
      </c>
      <c r="F162" s="1" t="s">
        <v>2400</v>
      </c>
      <c r="G162" s="1" t="s">
        <v>3</v>
      </c>
      <c r="H162" s="1" t="s">
        <v>1986</v>
      </c>
      <c r="I162" s="1">
        <f t="shared" si="6"/>
        <v>0</v>
      </c>
      <c r="J162" s="1">
        <v>1</v>
      </c>
      <c r="K162" s="1">
        <f>COUNTIF(B162,"MINDDS")</f>
        <v>0</v>
      </c>
    </row>
    <row r="163" spans="1:13" s="1" customFormat="1" x14ac:dyDescent="0.2">
      <c r="A163" s="1" t="s">
        <v>2762</v>
      </c>
      <c r="C163" s="1">
        <v>70</v>
      </c>
      <c r="D163" s="1" t="s">
        <v>10</v>
      </c>
      <c r="E163" s="1" t="s">
        <v>620</v>
      </c>
      <c r="F163" s="1" t="s">
        <v>11</v>
      </c>
      <c r="G163" s="1" t="s">
        <v>3</v>
      </c>
      <c r="H163" s="1" t="s">
        <v>1986</v>
      </c>
      <c r="I163" s="1">
        <f t="shared" si="6"/>
        <v>0</v>
      </c>
      <c r="J163" s="1">
        <v>1</v>
      </c>
      <c r="K163" s="1">
        <f>COUNTIF(B163,"MINDDS")</f>
        <v>0</v>
      </c>
    </row>
    <row r="164" spans="1:13" s="1" customFormat="1" x14ac:dyDescent="0.2">
      <c r="A164" s="1" t="s">
        <v>2780</v>
      </c>
      <c r="C164" s="1">
        <v>69</v>
      </c>
      <c r="D164" s="1" t="s">
        <v>5</v>
      </c>
      <c r="E164" s="1" t="s">
        <v>8</v>
      </c>
      <c r="F164" s="1" t="s">
        <v>11</v>
      </c>
      <c r="G164" s="1" t="s">
        <v>3</v>
      </c>
      <c r="H164" s="1" t="s">
        <v>24</v>
      </c>
      <c r="I164" s="1">
        <f t="shared" si="6"/>
        <v>0</v>
      </c>
      <c r="J164" s="1">
        <v>1</v>
      </c>
      <c r="K164" s="1">
        <f>COUNTIF(B164,"MINDDS")</f>
        <v>0</v>
      </c>
    </row>
    <row r="165" spans="1:13" s="1" customFormat="1" x14ac:dyDescent="0.2">
      <c r="A165" s="1" t="s">
        <v>2794</v>
      </c>
      <c r="C165" s="1">
        <v>65</v>
      </c>
      <c r="D165" s="1" t="s">
        <v>10</v>
      </c>
      <c r="E165" s="1" t="s">
        <v>8</v>
      </c>
      <c r="F165" s="1" t="s">
        <v>11</v>
      </c>
      <c r="G165" s="1" t="s">
        <v>3</v>
      </c>
      <c r="H165" s="1" t="s">
        <v>1986</v>
      </c>
      <c r="I165" s="1">
        <v>0</v>
      </c>
      <c r="J165" s="1">
        <v>1</v>
      </c>
      <c r="K165" s="1">
        <f>COUNTIF(B165,"MINDDS")</f>
        <v>0</v>
      </c>
    </row>
    <row r="166" spans="1:13" s="1" customFormat="1" x14ac:dyDescent="0.2">
      <c r="A166" s="1" t="s">
        <v>2796</v>
      </c>
      <c r="C166" s="1">
        <v>69</v>
      </c>
      <c r="D166" s="1" t="s">
        <v>5</v>
      </c>
      <c r="E166" s="1" t="s">
        <v>8</v>
      </c>
      <c r="F166" s="1" t="s">
        <v>11</v>
      </c>
      <c r="G166" s="1" t="s">
        <v>3</v>
      </c>
      <c r="H166" s="1" t="s">
        <v>1986</v>
      </c>
      <c r="I166" s="1">
        <f t="shared" ref="I166:I181" si="7">COUNTIF(H166,"Ineligible.")+COUNTIF(H166,"Patient approached by conflicting study.")</f>
        <v>0</v>
      </c>
      <c r="J166" s="1">
        <v>1</v>
      </c>
      <c r="K166" s="1">
        <f>COUNTIF(B166,"MINDDS")</f>
        <v>0</v>
      </c>
    </row>
    <row r="167" spans="1:13" s="1" customFormat="1" x14ac:dyDescent="0.2">
      <c r="A167" s="1" t="s">
        <v>2798</v>
      </c>
      <c r="C167" s="1">
        <v>71</v>
      </c>
      <c r="D167" s="1" t="s">
        <v>10</v>
      </c>
      <c r="E167" s="1" t="s">
        <v>8</v>
      </c>
      <c r="F167" s="1" t="s">
        <v>11</v>
      </c>
      <c r="G167" s="1" t="s">
        <v>3</v>
      </c>
      <c r="H167" s="1" t="s">
        <v>1986</v>
      </c>
      <c r="I167" s="1">
        <f t="shared" si="7"/>
        <v>0</v>
      </c>
      <c r="J167" s="1">
        <v>1</v>
      </c>
      <c r="K167" s="1">
        <f>COUNTIF(B167,"MINDDS")</f>
        <v>0</v>
      </c>
    </row>
    <row r="168" spans="1:13" s="1" customFormat="1" x14ac:dyDescent="0.2">
      <c r="A168" s="1" t="s">
        <v>2816</v>
      </c>
      <c r="C168" s="1">
        <v>66</v>
      </c>
      <c r="D168" s="1" t="s">
        <v>5</v>
      </c>
      <c r="E168" s="1" t="s">
        <v>8</v>
      </c>
      <c r="F168" s="1" t="s">
        <v>11</v>
      </c>
      <c r="G168" s="1" t="s">
        <v>3</v>
      </c>
      <c r="H168" s="1" t="s">
        <v>24</v>
      </c>
      <c r="I168" s="1">
        <f t="shared" si="7"/>
        <v>0</v>
      </c>
      <c r="J168" s="1">
        <v>1</v>
      </c>
      <c r="K168" s="1">
        <f>COUNTIF(B168,"MINDDS")</f>
        <v>0</v>
      </c>
    </row>
    <row r="169" spans="1:13" s="1" customFormat="1" x14ac:dyDescent="0.2">
      <c r="A169" s="1" t="s">
        <v>2819</v>
      </c>
      <c r="C169" s="1">
        <v>78</v>
      </c>
      <c r="D169" s="1" t="s">
        <v>10</v>
      </c>
      <c r="E169" s="1" t="s">
        <v>620</v>
      </c>
      <c r="F169" s="1" t="s">
        <v>1226</v>
      </c>
      <c r="G169" s="1" t="s">
        <v>3</v>
      </c>
      <c r="H169" s="1" t="s">
        <v>1986</v>
      </c>
      <c r="I169" s="1">
        <f t="shared" si="7"/>
        <v>0</v>
      </c>
      <c r="J169" s="1">
        <v>1</v>
      </c>
      <c r="K169" s="1">
        <f>COUNTIF(B169,"MINDDS")</f>
        <v>0</v>
      </c>
    </row>
    <row r="170" spans="1:13" s="1" customFormat="1" x14ac:dyDescent="0.2">
      <c r="A170" s="1" t="s">
        <v>2842</v>
      </c>
      <c r="C170" s="1">
        <v>60</v>
      </c>
      <c r="D170" s="1" t="s">
        <v>10</v>
      </c>
      <c r="E170" s="1" t="s">
        <v>8</v>
      </c>
      <c r="F170" s="1" t="s">
        <v>11</v>
      </c>
      <c r="G170" s="1" t="s">
        <v>3</v>
      </c>
      <c r="H170" s="1" t="s">
        <v>1986</v>
      </c>
      <c r="I170" s="1">
        <f t="shared" si="7"/>
        <v>0</v>
      </c>
      <c r="J170" s="1">
        <v>1</v>
      </c>
      <c r="K170" s="1">
        <f>COUNTIF(B170,"MINDDS")</f>
        <v>0</v>
      </c>
    </row>
    <row r="171" spans="1:13" s="1" customFormat="1" x14ac:dyDescent="0.2">
      <c r="A171" s="1" t="s">
        <v>2862</v>
      </c>
      <c r="C171" s="1">
        <v>78</v>
      </c>
      <c r="D171" s="1" t="s">
        <v>10</v>
      </c>
      <c r="E171" s="1" t="s">
        <v>8</v>
      </c>
      <c r="F171" s="1" t="s">
        <v>11</v>
      </c>
      <c r="G171" s="1" t="s">
        <v>3</v>
      </c>
      <c r="H171" s="1" t="s">
        <v>2863</v>
      </c>
      <c r="I171" s="1">
        <f t="shared" si="7"/>
        <v>0</v>
      </c>
      <c r="J171" s="1">
        <v>1</v>
      </c>
      <c r="K171" s="1">
        <f>COUNTIF(B171,"MINDDS")</f>
        <v>0</v>
      </c>
      <c r="M171" s="2"/>
    </row>
    <row r="172" spans="1:13" s="1" customFormat="1" x14ac:dyDescent="0.2">
      <c r="A172" s="1" t="s">
        <v>2866</v>
      </c>
      <c r="C172" s="1">
        <v>65</v>
      </c>
      <c r="D172" s="1" t="s">
        <v>10</v>
      </c>
      <c r="E172" s="1" t="s">
        <v>8</v>
      </c>
      <c r="F172" s="1" t="s">
        <v>11</v>
      </c>
      <c r="G172" s="1" t="s">
        <v>3</v>
      </c>
      <c r="H172" s="1" t="s">
        <v>1986</v>
      </c>
      <c r="I172" s="1">
        <f t="shared" si="7"/>
        <v>0</v>
      </c>
      <c r="J172" s="1">
        <v>1</v>
      </c>
      <c r="K172" s="1">
        <f>COUNTIF(B172,"MINDDS")</f>
        <v>0</v>
      </c>
    </row>
    <row r="173" spans="1:13" s="1" customFormat="1" x14ac:dyDescent="0.2">
      <c r="A173" s="1" t="s">
        <v>2876</v>
      </c>
      <c r="C173" s="1">
        <v>64</v>
      </c>
      <c r="D173" s="1" t="s">
        <v>10</v>
      </c>
      <c r="E173" s="1" t="s">
        <v>620</v>
      </c>
      <c r="F173" s="1" t="s">
        <v>11</v>
      </c>
      <c r="G173" s="1" t="s">
        <v>3</v>
      </c>
      <c r="H173" s="1" t="s">
        <v>24</v>
      </c>
      <c r="I173" s="1">
        <f t="shared" si="7"/>
        <v>0</v>
      </c>
      <c r="J173" s="1">
        <v>1</v>
      </c>
      <c r="K173" s="1">
        <f>COUNTIF(B173,"MINDDS")</f>
        <v>0</v>
      </c>
    </row>
    <row r="174" spans="1:13" s="1" customFormat="1" x14ac:dyDescent="0.2">
      <c r="A174" s="1" t="s">
        <v>2888</v>
      </c>
      <c r="C174" s="1">
        <v>63</v>
      </c>
      <c r="D174" s="1" t="s">
        <v>5</v>
      </c>
      <c r="E174" s="1" t="s">
        <v>8</v>
      </c>
      <c r="F174" s="1" t="s">
        <v>11</v>
      </c>
      <c r="G174" s="1" t="s">
        <v>3</v>
      </c>
      <c r="H174" s="1" t="s">
        <v>1986</v>
      </c>
      <c r="I174" s="1">
        <f t="shared" si="7"/>
        <v>0</v>
      </c>
      <c r="J174" s="1">
        <v>1</v>
      </c>
      <c r="K174" s="1">
        <f>COUNTIF(B174,"MINDDS")</f>
        <v>0</v>
      </c>
    </row>
    <row r="175" spans="1:13" s="1" customFormat="1" x14ac:dyDescent="0.2">
      <c r="A175" s="1" t="s">
        <v>2891</v>
      </c>
      <c r="C175" s="1">
        <v>69</v>
      </c>
      <c r="D175" s="1" t="s">
        <v>5</v>
      </c>
      <c r="E175" s="1" t="s">
        <v>8</v>
      </c>
      <c r="F175" s="1" t="s">
        <v>26</v>
      </c>
      <c r="G175" s="1" t="s">
        <v>3</v>
      </c>
      <c r="H175" s="1" t="s">
        <v>2892</v>
      </c>
      <c r="I175" s="1">
        <f t="shared" si="7"/>
        <v>0</v>
      </c>
      <c r="J175" s="1">
        <v>1</v>
      </c>
      <c r="K175" s="1">
        <f>COUNTIF(B175,"MINDDS")</f>
        <v>0</v>
      </c>
    </row>
    <row r="176" spans="1:13" s="1" customFormat="1" x14ac:dyDescent="0.2">
      <c r="A176" s="1" t="s">
        <v>2896</v>
      </c>
      <c r="C176" s="1">
        <v>71</v>
      </c>
      <c r="D176" s="1" t="s">
        <v>10</v>
      </c>
      <c r="E176" s="1" t="s">
        <v>8</v>
      </c>
      <c r="F176" s="1" t="s">
        <v>11</v>
      </c>
      <c r="G176" s="1" t="s">
        <v>3</v>
      </c>
      <c r="H176" s="1" t="s">
        <v>1986</v>
      </c>
      <c r="I176" s="1">
        <f t="shared" si="7"/>
        <v>0</v>
      </c>
      <c r="J176" s="1">
        <v>1</v>
      </c>
      <c r="K176" s="1">
        <f>COUNTIF(B176,"MINDDS")</f>
        <v>0</v>
      </c>
      <c r="M176" s="2"/>
    </row>
    <row r="177" spans="1:13" s="1" customFormat="1" x14ac:dyDescent="0.2">
      <c r="A177" s="1" t="s">
        <v>2899</v>
      </c>
      <c r="C177" s="1">
        <v>81</v>
      </c>
      <c r="D177" s="1" t="s">
        <v>10</v>
      </c>
      <c r="E177" s="1" t="s">
        <v>8</v>
      </c>
      <c r="F177" s="1" t="s">
        <v>11</v>
      </c>
      <c r="G177" s="1" t="s">
        <v>3</v>
      </c>
      <c r="H177" s="1" t="s">
        <v>24</v>
      </c>
      <c r="I177" s="1">
        <f t="shared" si="7"/>
        <v>0</v>
      </c>
      <c r="J177" s="1">
        <v>1</v>
      </c>
      <c r="K177" s="1">
        <f>COUNTIF(B177,"MINDDS")</f>
        <v>0</v>
      </c>
    </row>
    <row r="178" spans="1:13" s="1" customFormat="1" x14ac:dyDescent="0.2">
      <c r="A178" s="1" t="s">
        <v>2907</v>
      </c>
      <c r="C178" s="1">
        <v>66</v>
      </c>
      <c r="D178" s="1" t="s">
        <v>10</v>
      </c>
      <c r="E178" s="1" t="s">
        <v>8</v>
      </c>
      <c r="F178" s="1" t="s">
        <v>11</v>
      </c>
      <c r="G178" s="1" t="s">
        <v>3</v>
      </c>
      <c r="H178" s="1" t="s">
        <v>1986</v>
      </c>
      <c r="I178" s="1">
        <f t="shared" si="7"/>
        <v>0</v>
      </c>
      <c r="J178" s="1">
        <v>1</v>
      </c>
      <c r="K178" s="1">
        <f>COUNTIF(B178,"MINDDS")</f>
        <v>0</v>
      </c>
      <c r="M178" s="2"/>
    </row>
    <row r="179" spans="1:13" s="1" customFormat="1" x14ac:dyDescent="0.2">
      <c r="A179" s="1" t="s">
        <v>2914</v>
      </c>
      <c r="C179" s="1">
        <v>76</v>
      </c>
      <c r="D179" s="1" t="s">
        <v>5</v>
      </c>
      <c r="E179" s="1" t="s">
        <v>8</v>
      </c>
      <c r="F179" s="1" t="s">
        <v>11</v>
      </c>
      <c r="G179" s="1" t="s">
        <v>3</v>
      </c>
      <c r="H179" s="1" t="s">
        <v>24</v>
      </c>
      <c r="I179" s="1">
        <f t="shared" si="7"/>
        <v>0</v>
      </c>
      <c r="J179" s="1">
        <v>1</v>
      </c>
      <c r="K179" s="1">
        <f>COUNTIF(B179,"MINDDS")</f>
        <v>0</v>
      </c>
    </row>
    <row r="180" spans="1:13" s="1" customFormat="1" x14ac:dyDescent="0.2">
      <c r="A180" s="1" t="s">
        <v>2918</v>
      </c>
      <c r="C180" s="1">
        <v>63</v>
      </c>
      <c r="D180" s="1" t="s">
        <v>10</v>
      </c>
      <c r="E180" s="1" t="s">
        <v>8</v>
      </c>
      <c r="F180" s="1" t="s">
        <v>11</v>
      </c>
      <c r="G180" s="1" t="s">
        <v>3</v>
      </c>
      <c r="H180" s="1" t="s">
        <v>24</v>
      </c>
      <c r="I180" s="1">
        <f t="shared" si="7"/>
        <v>0</v>
      </c>
      <c r="J180" s="1">
        <v>1</v>
      </c>
      <c r="K180" s="1">
        <f>COUNTIF(B180,"MINDDS")</f>
        <v>0</v>
      </c>
    </row>
    <row r="181" spans="1:13" s="1" customFormat="1" x14ac:dyDescent="0.2">
      <c r="A181" s="1" t="s">
        <v>2921</v>
      </c>
      <c r="C181" s="1">
        <v>61</v>
      </c>
      <c r="D181" s="1" t="s">
        <v>5</v>
      </c>
      <c r="E181" s="1" t="s">
        <v>620</v>
      </c>
      <c r="F181" s="1" t="s">
        <v>1226</v>
      </c>
      <c r="G181" s="1" t="s">
        <v>3</v>
      </c>
      <c r="H181" s="1" t="s">
        <v>2144</v>
      </c>
      <c r="I181" s="1">
        <f t="shared" si="7"/>
        <v>0</v>
      </c>
      <c r="J181" s="1">
        <f>COUNTIF(H181,"Patient declined study participation")+COUNTIF(H181,"Patient declined study discussion")</f>
        <v>1</v>
      </c>
      <c r="K181" s="1">
        <f>COUNTIF(B181,"MINDDS")</f>
        <v>0</v>
      </c>
    </row>
    <row r="182" spans="1:13" s="1" customFormat="1" x14ac:dyDescent="0.2">
      <c r="A182" s="1" t="s">
        <v>2931</v>
      </c>
      <c r="C182" s="1">
        <v>74</v>
      </c>
      <c r="D182" s="1" t="s">
        <v>10</v>
      </c>
      <c r="E182" s="1" t="s">
        <v>8</v>
      </c>
      <c r="F182" s="1" t="s">
        <v>11</v>
      </c>
      <c r="G182" s="1" t="s">
        <v>3</v>
      </c>
      <c r="H182" s="1" t="s">
        <v>24</v>
      </c>
      <c r="I182" s="1">
        <v>0</v>
      </c>
      <c r="J182" s="1">
        <v>1</v>
      </c>
      <c r="K182" s="1">
        <v>0</v>
      </c>
    </row>
    <row r="183" spans="1:13" s="1" customFormat="1" x14ac:dyDescent="0.2">
      <c r="A183" s="1" t="s">
        <v>2935</v>
      </c>
      <c r="C183" s="1">
        <v>63</v>
      </c>
      <c r="D183" s="1" t="s">
        <v>10</v>
      </c>
      <c r="E183" s="1" t="s">
        <v>620</v>
      </c>
      <c r="F183" s="1" t="s">
        <v>11</v>
      </c>
      <c r="G183" s="1" t="s">
        <v>3</v>
      </c>
      <c r="H183" s="1" t="s">
        <v>24</v>
      </c>
      <c r="I183" s="1">
        <v>0</v>
      </c>
      <c r="J183" s="1">
        <v>1</v>
      </c>
      <c r="K183" s="1">
        <v>0</v>
      </c>
    </row>
    <row r="184" spans="1:13" s="1" customFormat="1" x14ac:dyDescent="0.2">
      <c r="A184" s="1" t="s">
        <v>2943</v>
      </c>
      <c r="C184" s="1">
        <v>75</v>
      </c>
      <c r="D184" s="1" t="s">
        <v>5</v>
      </c>
      <c r="E184" s="1" t="s">
        <v>8</v>
      </c>
      <c r="F184" s="1" t="s">
        <v>11</v>
      </c>
      <c r="G184" s="1" t="s">
        <v>3</v>
      </c>
      <c r="H184" s="1" t="s">
        <v>24</v>
      </c>
      <c r="I184" s="1">
        <v>0</v>
      </c>
      <c r="J184" s="1">
        <v>1</v>
      </c>
      <c r="K184" s="1">
        <v>0</v>
      </c>
    </row>
    <row r="185" spans="1:13" s="1" customFormat="1" x14ac:dyDescent="0.2">
      <c r="A185" s="1" t="s">
        <v>2952</v>
      </c>
      <c r="C185" s="1">
        <v>63</v>
      </c>
      <c r="D185" s="1" t="s">
        <v>5</v>
      </c>
      <c r="E185" s="1" t="s">
        <v>8</v>
      </c>
      <c r="F185" s="1" t="s">
        <v>11</v>
      </c>
      <c r="G185" s="1" t="s">
        <v>3</v>
      </c>
      <c r="H185" s="1" t="s">
        <v>24</v>
      </c>
      <c r="I185" s="1">
        <v>0</v>
      </c>
      <c r="J185" s="1">
        <v>1</v>
      </c>
      <c r="K185" s="1">
        <v>0</v>
      </c>
    </row>
    <row r="186" spans="1:13" s="1" customFormat="1" x14ac:dyDescent="0.2">
      <c r="A186" s="1" t="s">
        <v>2954</v>
      </c>
      <c r="C186" s="1">
        <v>67</v>
      </c>
      <c r="D186" s="1" t="s">
        <v>10</v>
      </c>
      <c r="E186" s="1" t="s">
        <v>8</v>
      </c>
      <c r="F186" s="1" t="s">
        <v>11</v>
      </c>
      <c r="G186" s="1" t="s">
        <v>3</v>
      </c>
      <c r="H186" s="1" t="s">
        <v>24</v>
      </c>
      <c r="I186" s="1">
        <v>0</v>
      </c>
      <c r="J186" s="1">
        <v>1</v>
      </c>
      <c r="K186" s="1">
        <v>0</v>
      </c>
    </row>
    <row r="187" spans="1:13" s="1" customFormat="1" x14ac:dyDescent="0.2">
      <c r="A187" s="1" t="s">
        <v>2963</v>
      </c>
      <c r="C187" s="1">
        <v>81</v>
      </c>
      <c r="D187" s="1" t="s">
        <v>10</v>
      </c>
      <c r="E187" s="1" t="s">
        <v>8</v>
      </c>
      <c r="F187" s="1" t="s">
        <v>11</v>
      </c>
      <c r="G187" s="1" t="s">
        <v>3</v>
      </c>
      <c r="H187" s="1" t="s">
        <v>24</v>
      </c>
      <c r="I187" s="1">
        <v>0</v>
      </c>
      <c r="J187" s="1">
        <v>1</v>
      </c>
      <c r="K187" s="1">
        <v>0</v>
      </c>
    </row>
    <row r="188" spans="1:13" s="1" customFormat="1" x14ac:dyDescent="0.2">
      <c r="A188" s="1" t="s">
        <v>2982</v>
      </c>
      <c r="C188" s="1">
        <v>63</v>
      </c>
      <c r="D188" s="1" t="s">
        <v>10</v>
      </c>
      <c r="E188" s="1" t="s">
        <v>8</v>
      </c>
      <c r="F188" s="1" t="s">
        <v>11</v>
      </c>
      <c r="G188" s="1" t="s">
        <v>3</v>
      </c>
      <c r="H188" s="1" t="s">
        <v>24</v>
      </c>
      <c r="I188" s="1">
        <v>0</v>
      </c>
      <c r="J188" s="1">
        <v>1</v>
      </c>
      <c r="K188" s="1">
        <v>0</v>
      </c>
    </row>
    <row r="189" spans="1:13" s="1" customFormat="1" x14ac:dyDescent="0.2">
      <c r="A189" s="1" t="s">
        <v>3000</v>
      </c>
      <c r="C189" s="1">
        <v>67</v>
      </c>
      <c r="D189" s="1" t="s">
        <v>5</v>
      </c>
      <c r="E189" s="1" t="s">
        <v>8</v>
      </c>
      <c r="F189" s="1" t="s">
        <v>11</v>
      </c>
      <c r="G189" s="1" t="s">
        <v>3</v>
      </c>
      <c r="H189" s="1" t="s">
        <v>24</v>
      </c>
      <c r="I189" s="1">
        <v>0</v>
      </c>
      <c r="J189" s="1">
        <v>1</v>
      </c>
      <c r="K189" s="1">
        <v>0</v>
      </c>
    </row>
    <row r="190" spans="1:13" s="1" customFormat="1" x14ac:dyDescent="0.2">
      <c r="A190" s="1" t="s">
        <v>3010</v>
      </c>
      <c r="C190" s="1">
        <v>67</v>
      </c>
      <c r="D190" s="1" t="s">
        <v>10</v>
      </c>
      <c r="E190" s="1" t="s">
        <v>8</v>
      </c>
      <c r="F190" s="1" t="s">
        <v>11</v>
      </c>
      <c r="G190" s="1" t="s">
        <v>3</v>
      </c>
      <c r="H190" s="1" t="s">
        <v>24</v>
      </c>
      <c r="I190" s="1">
        <v>0</v>
      </c>
      <c r="J190" s="1">
        <v>1</v>
      </c>
      <c r="K190" s="1">
        <v>0</v>
      </c>
    </row>
    <row r="191" spans="1:13" s="1" customFormat="1" x14ac:dyDescent="0.2">
      <c r="A191" s="1" t="s">
        <v>3016</v>
      </c>
      <c r="C191" s="1">
        <v>63</v>
      </c>
      <c r="D191" s="1" t="s">
        <v>10</v>
      </c>
      <c r="E191" s="1" t="s">
        <v>8</v>
      </c>
      <c r="F191" s="1" t="s">
        <v>11</v>
      </c>
      <c r="G191" s="1" t="s">
        <v>3</v>
      </c>
      <c r="H191" s="1" t="s">
        <v>2863</v>
      </c>
      <c r="I191" s="1">
        <v>0</v>
      </c>
      <c r="J191" s="1">
        <v>1</v>
      </c>
      <c r="K191" s="1">
        <v>0</v>
      </c>
      <c r="M191" s="2"/>
    </row>
    <row r="192" spans="1:13" s="1" customFormat="1" x14ac:dyDescent="0.2">
      <c r="A192" s="1" t="s">
        <v>3022</v>
      </c>
      <c r="C192" s="1">
        <v>70</v>
      </c>
      <c r="D192" s="1" t="s">
        <v>10</v>
      </c>
      <c r="E192" s="1" t="s">
        <v>8</v>
      </c>
      <c r="F192" s="1" t="s">
        <v>11</v>
      </c>
      <c r="G192" s="1" t="s">
        <v>3</v>
      </c>
      <c r="H192" s="1" t="s">
        <v>24</v>
      </c>
      <c r="I192" s="1">
        <v>0</v>
      </c>
      <c r="J192" s="1">
        <v>1</v>
      </c>
      <c r="K192" s="1">
        <v>0</v>
      </c>
    </row>
    <row r="193" spans="1:13" s="1" customFormat="1" x14ac:dyDescent="0.2">
      <c r="A193" s="1" t="s">
        <v>3026</v>
      </c>
      <c r="C193" s="1">
        <v>79</v>
      </c>
      <c r="D193" s="1" t="s">
        <v>10</v>
      </c>
      <c r="E193" s="1" t="s">
        <v>8</v>
      </c>
      <c r="F193" s="1" t="s">
        <v>11</v>
      </c>
      <c r="G193" s="1" t="s">
        <v>3</v>
      </c>
      <c r="H193" s="1" t="s">
        <v>1986</v>
      </c>
      <c r="I193" s="1">
        <v>0</v>
      </c>
      <c r="J193" s="1">
        <v>1</v>
      </c>
      <c r="K193" s="1">
        <v>0</v>
      </c>
      <c r="M193" s="2"/>
    </row>
    <row r="194" spans="1:13" s="1" customFormat="1" x14ac:dyDescent="0.2">
      <c r="A194" s="1" t="s">
        <v>3037</v>
      </c>
      <c r="C194" s="1">
        <v>64</v>
      </c>
      <c r="D194" s="1" t="s">
        <v>5</v>
      </c>
      <c r="E194" s="1" t="s">
        <v>8</v>
      </c>
      <c r="F194" s="1" t="s">
        <v>11</v>
      </c>
      <c r="G194" s="1" t="s">
        <v>3</v>
      </c>
      <c r="H194" s="1" t="s">
        <v>24</v>
      </c>
      <c r="I194" s="1">
        <v>0</v>
      </c>
      <c r="J194" s="1">
        <v>1</v>
      </c>
      <c r="K194" s="1">
        <v>0</v>
      </c>
    </row>
    <row r="195" spans="1:13" s="1" customFormat="1" x14ac:dyDescent="0.2">
      <c r="A195" s="1" t="s">
        <v>3039</v>
      </c>
      <c r="C195" s="1">
        <v>66</v>
      </c>
      <c r="D195" s="1" t="s">
        <v>5</v>
      </c>
      <c r="E195" s="1" t="s">
        <v>8</v>
      </c>
      <c r="F195" s="1" t="s">
        <v>11</v>
      </c>
      <c r="G195" s="1" t="s">
        <v>3</v>
      </c>
      <c r="H195" s="1" t="s">
        <v>24</v>
      </c>
      <c r="I195" s="1">
        <v>0</v>
      </c>
      <c r="J195" s="1">
        <v>1</v>
      </c>
      <c r="K195" s="1">
        <v>0</v>
      </c>
    </row>
    <row r="196" spans="1:13" s="1" customFormat="1" x14ac:dyDescent="0.2">
      <c r="A196" s="1" t="s">
        <v>3040</v>
      </c>
      <c r="C196" s="1">
        <v>66</v>
      </c>
      <c r="D196" s="1" t="s">
        <v>10</v>
      </c>
      <c r="E196" s="1" t="s">
        <v>620</v>
      </c>
      <c r="F196" s="1" t="s">
        <v>11</v>
      </c>
      <c r="G196" s="1" t="s">
        <v>3</v>
      </c>
      <c r="H196" s="1" t="s">
        <v>24</v>
      </c>
      <c r="I196" s="1">
        <v>0</v>
      </c>
      <c r="J196" s="1">
        <v>1</v>
      </c>
      <c r="K196" s="1">
        <v>0</v>
      </c>
    </row>
    <row r="197" spans="1:13" s="1" customFormat="1" x14ac:dyDescent="0.2">
      <c r="A197" s="1" t="s">
        <v>3048</v>
      </c>
      <c r="C197" s="1">
        <v>64</v>
      </c>
      <c r="D197" s="1" t="s">
        <v>5</v>
      </c>
      <c r="E197" s="1" t="s">
        <v>620</v>
      </c>
      <c r="F197" s="1" t="s">
        <v>11</v>
      </c>
      <c r="G197" s="1" t="s">
        <v>3</v>
      </c>
      <c r="H197" s="1" t="s">
        <v>24</v>
      </c>
      <c r="I197" s="1">
        <v>0</v>
      </c>
      <c r="J197" s="1">
        <v>1</v>
      </c>
      <c r="K197" s="1">
        <v>0</v>
      </c>
    </row>
    <row r="198" spans="1:13" s="1" customFormat="1" x14ac:dyDescent="0.2">
      <c r="A198" s="1" t="s">
        <v>3077</v>
      </c>
      <c r="C198" s="1">
        <v>75</v>
      </c>
      <c r="D198" s="1" t="s">
        <v>5</v>
      </c>
      <c r="E198" s="1" t="s">
        <v>8</v>
      </c>
      <c r="F198" s="1" t="s">
        <v>11</v>
      </c>
      <c r="G198" s="1" t="s">
        <v>3</v>
      </c>
      <c r="H198" s="1" t="s">
        <v>2863</v>
      </c>
      <c r="I198" s="1">
        <v>0</v>
      </c>
      <c r="J198" s="1">
        <v>1</v>
      </c>
      <c r="K198" s="1">
        <v>0</v>
      </c>
    </row>
    <row r="199" spans="1:13" s="1" customFormat="1" x14ac:dyDescent="0.2">
      <c r="A199" s="1" t="s">
        <v>3079</v>
      </c>
      <c r="C199" s="1">
        <v>84</v>
      </c>
      <c r="D199" s="1" t="s">
        <v>5</v>
      </c>
      <c r="E199" s="1" t="s">
        <v>8</v>
      </c>
      <c r="F199" s="1" t="s">
        <v>1262</v>
      </c>
      <c r="G199" s="1" t="s">
        <v>3</v>
      </c>
      <c r="H199" s="1" t="s">
        <v>1986</v>
      </c>
      <c r="I199" s="1">
        <v>0</v>
      </c>
      <c r="J199" s="1">
        <v>1</v>
      </c>
      <c r="K199" s="1">
        <v>0</v>
      </c>
    </row>
    <row r="200" spans="1:13" s="1" customFormat="1" x14ac:dyDescent="0.2">
      <c r="A200" s="1" t="s">
        <v>3087</v>
      </c>
      <c r="C200" s="1">
        <v>61</v>
      </c>
      <c r="D200" s="1" t="s">
        <v>5</v>
      </c>
      <c r="E200" s="1" t="s">
        <v>8</v>
      </c>
      <c r="F200" s="1" t="s">
        <v>11</v>
      </c>
      <c r="G200" s="1" t="s">
        <v>3</v>
      </c>
      <c r="H200" s="1" t="s">
        <v>1986</v>
      </c>
      <c r="I200" s="1">
        <v>0</v>
      </c>
      <c r="J200" s="1">
        <v>1</v>
      </c>
      <c r="K200" s="1">
        <v>0</v>
      </c>
    </row>
    <row r="201" spans="1:13" s="1" customFormat="1" x14ac:dyDescent="0.2">
      <c r="A201" s="1" t="s">
        <v>3088</v>
      </c>
      <c r="C201" s="1">
        <v>62</v>
      </c>
      <c r="D201" s="1" t="s">
        <v>10</v>
      </c>
      <c r="E201" s="1" t="s">
        <v>8</v>
      </c>
      <c r="F201" s="1" t="s">
        <v>11</v>
      </c>
      <c r="G201" s="1" t="s">
        <v>3</v>
      </c>
      <c r="H201" s="1" t="s">
        <v>1986</v>
      </c>
      <c r="I201" s="1">
        <v>0</v>
      </c>
      <c r="J201" s="1">
        <v>1</v>
      </c>
      <c r="K201" s="1">
        <v>0</v>
      </c>
    </row>
    <row r="202" spans="1:13" s="1" customFormat="1" x14ac:dyDescent="0.2">
      <c r="A202" s="1" t="s">
        <v>3090</v>
      </c>
      <c r="C202" s="1">
        <v>65</v>
      </c>
      <c r="D202" s="1" t="s">
        <v>10</v>
      </c>
      <c r="E202" s="1" t="s">
        <v>8</v>
      </c>
      <c r="F202" s="1" t="s">
        <v>11</v>
      </c>
      <c r="G202" s="1" t="s">
        <v>3</v>
      </c>
      <c r="H202" s="1" t="s">
        <v>448</v>
      </c>
      <c r="I202" s="1">
        <v>0</v>
      </c>
      <c r="J202" s="1">
        <v>1</v>
      </c>
      <c r="K202" s="1">
        <v>0</v>
      </c>
    </row>
    <row r="203" spans="1:13" s="1" customFormat="1" x14ac:dyDescent="0.2">
      <c r="A203" s="1" t="s">
        <v>3106</v>
      </c>
      <c r="C203" s="1">
        <v>63</v>
      </c>
      <c r="D203" s="1" t="s">
        <v>10</v>
      </c>
      <c r="E203" s="1" t="s">
        <v>8</v>
      </c>
      <c r="F203" s="1" t="s">
        <v>11</v>
      </c>
      <c r="G203" s="1" t="s">
        <v>3</v>
      </c>
      <c r="H203" s="1" t="s">
        <v>1986</v>
      </c>
      <c r="I203" s="1">
        <v>0</v>
      </c>
      <c r="J203" s="1">
        <v>1</v>
      </c>
      <c r="K203" s="1">
        <v>0</v>
      </c>
    </row>
    <row r="204" spans="1:13" s="1" customFormat="1" x14ac:dyDescent="0.2">
      <c r="A204" s="1" t="s">
        <v>3131</v>
      </c>
      <c r="C204" s="1">
        <v>76</v>
      </c>
      <c r="D204" s="1" t="s">
        <v>5</v>
      </c>
      <c r="E204" s="1" t="s">
        <v>8</v>
      </c>
      <c r="F204" s="1" t="s">
        <v>11</v>
      </c>
      <c r="G204" s="1" t="s">
        <v>3</v>
      </c>
      <c r="H204" s="1" t="s">
        <v>1986</v>
      </c>
      <c r="I204" s="1">
        <v>0</v>
      </c>
      <c r="J204" s="1">
        <v>1</v>
      </c>
      <c r="K204" s="1">
        <v>0</v>
      </c>
    </row>
    <row r="205" spans="1:13" s="1" customFormat="1" x14ac:dyDescent="0.2">
      <c r="A205" s="1" t="s">
        <v>3145</v>
      </c>
      <c r="C205" s="1">
        <v>78</v>
      </c>
      <c r="D205" s="1" t="s">
        <v>10</v>
      </c>
      <c r="E205" s="1" t="s">
        <v>8</v>
      </c>
      <c r="F205" s="1" t="s">
        <v>11</v>
      </c>
      <c r="G205" s="1" t="s">
        <v>3</v>
      </c>
      <c r="H205" s="1" t="s">
        <v>1986</v>
      </c>
      <c r="I205" s="1">
        <v>0</v>
      </c>
      <c r="J205" s="1">
        <v>1</v>
      </c>
      <c r="K205" s="1">
        <v>0</v>
      </c>
    </row>
    <row r="206" spans="1:13" s="1" customFormat="1" x14ac:dyDescent="0.2">
      <c r="A206" s="1" t="s">
        <v>3146</v>
      </c>
      <c r="C206" s="1">
        <v>82</v>
      </c>
      <c r="D206" s="1" t="s">
        <v>10</v>
      </c>
      <c r="E206" s="1" t="s">
        <v>8</v>
      </c>
      <c r="F206" s="1" t="s">
        <v>11</v>
      </c>
      <c r="G206" s="1" t="s">
        <v>3</v>
      </c>
      <c r="H206" s="1" t="s">
        <v>75</v>
      </c>
      <c r="I206" s="1">
        <v>0</v>
      </c>
      <c r="J206" s="1">
        <v>1</v>
      </c>
      <c r="K206" s="1">
        <v>0</v>
      </c>
    </row>
    <row r="207" spans="1:13" s="1" customFormat="1" x14ac:dyDescent="0.2">
      <c r="A207" s="1" t="s">
        <v>3155</v>
      </c>
      <c r="C207" s="1">
        <v>70</v>
      </c>
      <c r="D207" s="1" t="s">
        <v>10</v>
      </c>
      <c r="E207" s="1" t="s">
        <v>8</v>
      </c>
      <c r="F207" s="1" t="s">
        <v>11</v>
      </c>
      <c r="G207" s="1" t="s">
        <v>3</v>
      </c>
      <c r="H207" s="1" t="s">
        <v>1986</v>
      </c>
      <c r="I207" s="1">
        <v>0</v>
      </c>
      <c r="J207" s="1">
        <v>1</v>
      </c>
      <c r="K207" s="1">
        <v>0</v>
      </c>
    </row>
    <row r="208" spans="1:13" s="1" customFormat="1" x14ac:dyDescent="0.2">
      <c r="A208" s="1" t="s">
        <v>3158</v>
      </c>
      <c r="C208" s="1">
        <v>73</v>
      </c>
      <c r="D208" s="1" t="s">
        <v>5</v>
      </c>
      <c r="E208" s="1" t="s">
        <v>8</v>
      </c>
      <c r="F208" s="1" t="s">
        <v>11</v>
      </c>
      <c r="G208" s="1" t="s">
        <v>3</v>
      </c>
      <c r="H208" s="1" t="s">
        <v>1986</v>
      </c>
      <c r="I208" s="1">
        <v>0</v>
      </c>
      <c r="J208" s="1">
        <v>1</v>
      </c>
      <c r="K208" s="1">
        <v>0</v>
      </c>
    </row>
    <row r="209" spans="1:13" s="1" customFormat="1" x14ac:dyDescent="0.2">
      <c r="A209" s="1" t="s">
        <v>3159</v>
      </c>
      <c r="C209" s="1">
        <v>74</v>
      </c>
      <c r="D209" s="1" t="s">
        <v>10</v>
      </c>
      <c r="E209" s="1" t="s">
        <v>8</v>
      </c>
      <c r="F209" s="1" t="s">
        <v>11</v>
      </c>
      <c r="G209" s="1" t="s">
        <v>3</v>
      </c>
      <c r="H209" s="1" t="s">
        <v>1986</v>
      </c>
      <c r="I209" s="1">
        <v>0</v>
      </c>
      <c r="J209" s="1">
        <v>1</v>
      </c>
      <c r="K209" s="1">
        <v>0</v>
      </c>
    </row>
    <row r="210" spans="1:13" s="1" customFormat="1" x14ac:dyDescent="0.2">
      <c r="A210" s="1" t="s">
        <v>3161</v>
      </c>
      <c r="C210" s="1">
        <v>80</v>
      </c>
      <c r="D210" s="1" t="s">
        <v>5</v>
      </c>
      <c r="E210" s="1" t="s">
        <v>8</v>
      </c>
      <c r="F210" s="1" t="s">
        <v>11</v>
      </c>
      <c r="G210" s="1" t="s">
        <v>3</v>
      </c>
      <c r="H210" s="1" t="s">
        <v>24</v>
      </c>
      <c r="I210" s="1">
        <v>0</v>
      </c>
      <c r="J210" s="1">
        <v>1</v>
      </c>
      <c r="K210" s="1">
        <v>0</v>
      </c>
    </row>
    <row r="211" spans="1:13" s="1" customFormat="1" x14ac:dyDescent="0.2">
      <c r="A211" s="1" t="s">
        <v>3181</v>
      </c>
      <c r="C211" s="1">
        <v>70</v>
      </c>
      <c r="D211" s="1" t="s">
        <v>10</v>
      </c>
      <c r="E211" s="1" t="s">
        <v>8</v>
      </c>
      <c r="F211" s="1" t="s">
        <v>11</v>
      </c>
      <c r="G211" s="1" t="s">
        <v>3</v>
      </c>
      <c r="H211" s="1" t="s">
        <v>1986</v>
      </c>
      <c r="I211" s="1">
        <v>0</v>
      </c>
      <c r="J211" s="1">
        <v>1</v>
      </c>
      <c r="K211" s="1">
        <v>0</v>
      </c>
    </row>
    <row r="212" spans="1:13" s="1" customFormat="1" x14ac:dyDescent="0.2">
      <c r="A212" s="1" t="s">
        <v>3206</v>
      </c>
      <c r="C212" s="1">
        <v>70</v>
      </c>
      <c r="D212" s="1" t="s">
        <v>10</v>
      </c>
      <c r="E212" s="1" t="s">
        <v>8</v>
      </c>
      <c r="F212" s="1" t="s">
        <v>11</v>
      </c>
      <c r="G212" s="1" t="s">
        <v>3</v>
      </c>
      <c r="H212" s="1" t="s">
        <v>448</v>
      </c>
      <c r="I212" s="1">
        <v>0</v>
      </c>
      <c r="J212" s="1">
        <v>1</v>
      </c>
      <c r="K212" s="1">
        <v>0</v>
      </c>
    </row>
    <row r="213" spans="1:13" s="1" customFormat="1" x14ac:dyDescent="0.2">
      <c r="A213" s="1" t="s">
        <v>3210</v>
      </c>
      <c r="C213" s="1">
        <v>77</v>
      </c>
      <c r="D213" s="1" t="s">
        <v>10</v>
      </c>
      <c r="E213" s="1" t="s">
        <v>8</v>
      </c>
      <c r="F213" s="1" t="s">
        <v>11</v>
      </c>
      <c r="G213" s="1" t="s">
        <v>3</v>
      </c>
      <c r="H213" s="1" t="s">
        <v>2863</v>
      </c>
      <c r="I213" s="1">
        <v>0</v>
      </c>
      <c r="J213" s="1">
        <v>1</v>
      </c>
      <c r="K213" s="1">
        <v>0</v>
      </c>
    </row>
    <row r="214" spans="1:13" s="1" customFormat="1" x14ac:dyDescent="0.2">
      <c r="A214" s="1" t="s">
        <v>3216</v>
      </c>
      <c r="C214" s="1">
        <v>63</v>
      </c>
      <c r="D214" s="1" t="s">
        <v>10</v>
      </c>
      <c r="E214" s="1" t="s">
        <v>8</v>
      </c>
      <c r="F214" s="1" t="s">
        <v>11</v>
      </c>
      <c r="G214" s="1" t="s">
        <v>3</v>
      </c>
      <c r="H214" s="1" t="s">
        <v>1986</v>
      </c>
      <c r="I214" s="1">
        <v>0</v>
      </c>
      <c r="J214" s="1">
        <v>1</v>
      </c>
      <c r="K214" s="1">
        <v>0</v>
      </c>
      <c r="M214" s="2"/>
    </row>
    <row r="215" spans="1:13" s="1" customFormat="1" x14ac:dyDescent="0.2">
      <c r="A215" s="1" t="s">
        <v>3228</v>
      </c>
      <c r="C215" s="1">
        <v>61</v>
      </c>
      <c r="D215" s="1" t="s">
        <v>10</v>
      </c>
      <c r="E215" s="1" t="s">
        <v>8</v>
      </c>
      <c r="F215" s="1" t="s">
        <v>11</v>
      </c>
      <c r="G215" s="1" t="s">
        <v>3</v>
      </c>
      <c r="H215" s="1" t="s">
        <v>24</v>
      </c>
      <c r="I215" s="1">
        <v>0</v>
      </c>
      <c r="J215" s="1">
        <v>1</v>
      </c>
      <c r="K215" s="1">
        <v>0</v>
      </c>
    </row>
    <row r="216" spans="1:13" s="1" customFormat="1" x14ac:dyDescent="0.2">
      <c r="A216" s="1" t="s">
        <v>3234</v>
      </c>
      <c r="C216" s="1">
        <v>76</v>
      </c>
      <c r="D216" s="1" t="s">
        <v>5</v>
      </c>
      <c r="E216" s="1" t="s">
        <v>8</v>
      </c>
      <c r="F216" s="1" t="s">
        <v>11</v>
      </c>
      <c r="G216" s="1" t="s">
        <v>3</v>
      </c>
      <c r="H216" s="1" t="s">
        <v>24</v>
      </c>
      <c r="I216" s="1">
        <v>0</v>
      </c>
      <c r="J216" s="1">
        <v>1</v>
      </c>
      <c r="K216" s="1">
        <v>0</v>
      </c>
    </row>
    <row r="217" spans="1:13" s="1" customFormat="1" x14ac:dyDescent="0.2">
      <c r="A217" s="1" t="s">
        <v>3239</v>
      </c>
      <c r="C217" s="1">
        <v>64</v>
      </c>
      <c r="D217" s="1" t="s">
        <v>5</v>
      </c>
      <c r="E217" s="1" t="s">
        <v>8</v>
      </c>
      <c r="F217" s="1" t="s">
        <v>11</v>
      </c>
      <c r="G217" s="1" t="s">
        <v>3</v>
      </c>
      <c r="H217" s="1" t="s">
        <v>24</v>
      </c>
      <c r="I217" s="1">
        <v>0</v>
      </c>
      <c r="J217" s="1">
        <v>1</v>
      </c>
      <c r="K217" s="1">
        <v>0</v>
      </c>
    </row>
    <row r="218" spans="1:13" s="1" customFormat="1" x14ac:dyDescent="0.2">
      <c r="A218" s="1" t="s">
        <v>3244</v>
      </c>
      <c r="C218" s="1">
        <v>86</v>
      </c>
      <c r="D218" s="1" t="s">
        <v>5</v>
      </c>
      <c r="E218" s="1" t="s">
        <v>620</v>
      </c>
      <c r="F218" s="1" t="s">
        <v>11</v>
      </c>
      <c r="G218" s="1" t="s">
        <v>3</v>
      </c>
      <c r="H218" s="1" t="s">
        <v>24</v>
      </c>
      <c r="I218" s="1">
        <v>0</v>
      </c>
      <c r="J218" s="1">
        <v>1</v>
      </c>
      <c r="K218" s="1">
        <v>0</v>
      </c>
    </row>
    <row r="219" spans="1:13" s="1" customFormat="1" x14ac:dyDescent="0.2">
      <c r="A219" s="1" t="s">
        <v>3272</v>
      </c>
      <c r="C219" s="1">
        <v>82</v>
      </c>
      <c r="D219" s="1" t="s">
        <v>10</v>
      </c>
      <c r="E219" s="1" t="s">
        <v>620</v>
      </c>
      <c r="F219" s="1" t="s">
        <v>11</v>
      </c>
      <c r="G219" s="1" t="s">
        <v>3</v>
      </c>
      <c r="H219" s="1" t="s">
        <v>24</v>
      </c>
      <c r="I219" s="1">
        <v>0</v>
      </c>
      <c r="J219" s="1">
        <v>1</v>
      </c>
      <c r="K219" s="1">
        <v>0</v>
      </c>
    </row>
    <row r="220" spans="1:13" s="1" customFormat="1" x14ac:dyDescent="0.2">
      <c r="A220" s="1" t="s">
        <v>2425</v>
      </c>
      <c r="C220" s="1">
        <v>63</v>
      </c>
      <c r="D220" s="1" t="s">
        <v>5</v>
      </c>
      <c r="E220" s="1" t="s">
        <v>8</v>
      </c>
      <c r="F220" s="1" t="s">
        <v>11</v>
      </c>
      <c r="G220" s="1" t="s">
        <v>3</v>
      </c>
      <c r="H220" s="1" t="s">
        <v>333</v>
      </c>
      <c r="I220" s="1">
        <f t="shared" ref="I220:I233" si="8">COUNTIF(H220,"Ineligible.")+COUNTIF(H220,"Patient approached by conflicting study.")</f>
        <v>0</v>
      </c>
      <c r="J220" s="1">
        <v>2</v>
      </c>
      <c r="K220" s="1">
        <f>COUNTIF(B220,"MINDDS")</f>
        <v>0</v>
      </c>
    </row>
    <row r="221" spans="1:13" s="1" customFormat="1" x14ac:dyDescent="0.2">
      <c r="A221" s="1" t="s">
        <v>2439</v>
      </c>
      <c r="C221" s="1">
        <v>72</v>
      </c>
      <c r="D221" s="1" t="s">
        <v>5</v>
      </c>
      <c r="E221" s="1" t="s">
        <v>8</v>
      </c>
      <c r="F221" s="1" t="s">
        <v>11</v>
      </c>
      <c r="G221" s="1" t="s">
        <v>3</v>
      </c>
      <c r="H221" s="1" t="s">
        <v>333</v>
      </c>
      <c r="I221" s="1">
        <f t="shared" si="8"/>
        <v>0</v>
      </c>
      <c r="J221" s="1">
        <v>2</v>
      </c>
      <c r="K221" s="1">
        <f>COUNTIF(B221,"MINDDS")</f>
        <v>0</v>
      </c>
    </row>
    <row r="222" spans="1:13" s="1" customFormat="1" x14ac:dyDescent="0.2">
      <c r="A222" s="1" t="s">
        <v>2448</v>
      </c>
      <c r="C222" s="1">
        <v>67</v>
      </c>
      <c r="D222" s="1" t="s">
        <v>10</v>
      </c>
      <c r="E222" s="1" t="s">
        <v>8</v>
      </c>
      <c r="F222" s="1" t="s">
        <v>11</v>
      </c>
      <c r="G222" s="1" t="s">
        <v>3</v>
      </c>
      <c r="H222" s="1" t="s">
        <v>333</v>
      </c>
      <c r="I222" s="1">
        <f t="shared" si="8"/>
        <v>0</v>
      </c>
      <c r="J222" s="1">
        <v>2</v>
      </c>
      <c r="K222" s="1">
        <f>COUNTIF(B222,"MINDDS")</f>
        <v>0</v>
      </c>
    </row>
    <row r="223" spans="1:13" s="1" customFormat="1" x14ac:dyDescent="0.2">
      <c r="A223" s="1" t="s">
        <v>2504</v>
      </c>
      <c r="C223" s="1">
        <v>62</v>
      </c>
      <c r="D223" s="1" t="s">
        <v>10</v>
      </c>
      <c r="E223" s="1" t="s">
        <v>8</v>
      </c>
      <c r="F223" s="1" t="s">
        <v>11</v>
      </c>
      <c r="G223" s="1" t="s">
        <v>3</v>
      </c>
      <c r="H223" s="1" t="s">
        <v>2505</v>
      </c>
      <c r="I223" s="1">
        <f t="shared" si="8"/>
        <v>0</v>
      </c>
      <c r="J223" s="1">
        <v>2</v>
      </c>
      <c r="K223" s="1">
        <f>COUNTIF(B223,"MINDDS")</f>
        <v>0</v>
      </c>
    </row>
    <row r="224" spans="1:13" s="1" customFormat="1" x14ac:dyDescent="0.2">
      <c r="A224" s="1" t="s">
        <v>2514</v>
      </c>
      <c r="C224" s="1">
        <v>73</v>
      </c>
      <c r="D224" s="1" t="s">
        <v>10</v>
      </c>
      <c r="E224" s="1" t="s">
        <v>8</v>
      </c>
      <c r="F224" s="1" t="s">
        <v>11</v>
      </c>
      <c r="G224" s="1" t="s">
        <v>3</v>
      </c>
      <c r="H224" s="1" t="s">
        <v>2505</v>
      </c>
      <c r="I224" s="1">
        <f t="shared" si="8"/>
        <v>0</v>
      </c>
      <c r="J224" s="1">
        <v>2</v>
      </c>
      <c r="K224" s="1">
        <f>COUNTIF(B224,"MINDDS")</f>
        <v>0</v>
      </c>
      <c r="M224" s="2"/>
    </row>
    <row r="225" spans="1:13" s="1" customFormat="1" x14ac:dyDescent="0.2">
      <c r="A225" s="1" t="s">
        <v>2530</v>
      </c>
      <c r="C225" s="1">
        <v>74</v>
      </c>
      <c r="D225" s="1" t="s">
        <v>5</v>
      </c>
      <c r="E225" s="1" t="s">
        <v>620</v>
      </c>
      <c r="F225" s="1" t="s">
        <v>11</v>
      </c>
      <c r="G225" s="1" t="s">
        <v>3</v>
      </c>
      <c r="H225" s="1" t="s">
        <v>2505</v>
      </c>
      <c r="I225" s="1">
        <f t="shared" si="8"/>
        <v>0</v>
      </c>
      <c r="J225" s="1">
        <v>2</v>
      </c>
      <c r="K225" s="1">
        <f>COUNTIF(B225,"MINDDS")</f>
        <v>0</v>
      </c>
      <c r="M225" s="2"/>
    </row>
    <row r="226" spans="1:13" s="1" customFormat="1" x14ac:dyDescent="0.2">
      <c r="A226" s="1" t="s">
        <v>2555</v>
      </c>
      <c r="C226" s="1">
        <v>73</v>
      </c>
      <c r="D226" s="1" t="s">
        <v>5</v>
      </c>
      <c r="E226" s="1" t="s">
        <v>620</v>
      </c>
      <c r="F226" s="1" t="s">
        <v>2400</v>
      </c>
      <c r="G226" s="1" t="s">
        <v>3</v>
      </c>
      <c r="H226" s="1" t="s">
        <v>2505</v>
      </c>
      <c r="I226" s="1">
        <f t="shared" si="8"/>
        <v>0</v>
      </c>
      <c r="J226" s="1">
        <v>2</v>
      </c>
      <c r="K226" s="1">
        <f>COUNTIF(B226,"MINDDS")</f>
        <v>0</v>
      </c>
      <c r="M226" s="2"/>
    </row>
    <row r="227" spans="1:13" s="1" customFormat="1" x14ac:dyDescent="0.2">
      <c r="A227" s="1" t="s">
        <v>2556</v>
      </c>
      <c r="C227" s="1">
        <v>75</v>
      </c>
      <c r="D227" s="1" t="s">
        <v>10</v>
      </c>
      <c r="E227" s="1" t="s">
        <v>8</v>
      </c>
      <c r="F227" s="1" t="s">
        <v>2400</v>
      </c>
      <c r="G227" s="1" t="s">
        <v>3</v>
      </c>
      <c r="H227" s="1" t="s">
        <v>2505</v>
      </c>
      <c r="I227" s="1">
        <f t="shared" si="8"/>
        <v>0</v>
      </c>
      <c r="J227" s="1">
        <v>2</v>
      </c>
      <c r="K227" s="1">
        <f>COUNTIF(B227,"MINDDS")</f>
        <v>0</v>
      </c>
    </row>
    <row r="228" spans="1:13" s="1" customFormat="1" x14ac:dyDescent="0.2">
      <c r="A228" s="1" t="s">
        <v>2596</v>
      </c>
      <c r="C228" s="1">
        <v>81</v>
      </c>
      <c r="D228" s="1" t="s">
        <v>5</v>
      </c>
      <c r="E228" s="1" t="s">
        <v>8</v>
      </c>
      <c r="F228" s="1" t="s">
        <v>11</v>
      </c>
      <c r="G228" s="1" t="s">
        <v>3</v>
      </c>
      <c r="H228" s="1" t="s">
        <v>2505</v>
      </c>
      <c r="I228" s="1">
        <f t="shared" si="8"/>
        <v>0</v>
      </c>
      <c r="J228" s="1">
        <v>2</v>
      </c>
      <c r="K228" s="1">
        <f>COUNTIF(B228,"MINDDS")</f>
        <v>0</v>
      </c>
    </row>
    <row r="229" spans="1:13" s="1" customFormat="1" x14ac:dyDescent="0.2">
      <c r="A229" s="1" t="s">
        <v>2598</v>
      </c>
      <c r="C229" s="1">
        <v>65</v>
      </c>
      <c r="D229" s="1" t="s">
        <v>5</v>
      </c>
      <c r="E229" s="1" t="s">
        <v>8</v>
      </c>
      <c r="F229" s="1" t="s">
        <v>11</v>
      </c>
      <c r="G229" s="1" t="s">
        <v>3</v>
      </c>
      <c r="H229" s="1" t="s">
        <v>2505</v>
      </c>
      <c r="I229" s="1">
        <f t="shared" si="8"/>
        <v>0</v>
      </c>
      <c r="J229" s="1">
        <v>2</v>
      </c>
      <c r="K229" s="1">
        <f>COUNTIF(B229,"MINDDS")</f>
        <v>0</v>
      </c>
      <c r="M229" s="2"/>
    </row>
    <row r="230" spans="1:13" s="1" customFormat="1" x14ac:dyDescent="0.2">
      <c r="A230" s="1" t="s">
        <v>2644</v>
      </c>
      <c r="C230" s="1">
        <v>70</v>
      </c>
      <c r="D230" s="1" t="s">
        <v>5</v>
      </c>
      <c r="E230" s="1" t="s">
        <v>8</v>
      </c>
      <c r="F230" s="1" t="s">
        <v>1262</v>
      </c>
      <c r="G230" s="1" t="s">
        <v>3</v>
      </c>
      <c r="H230" s="1" t="s">
        <v>2505</v>
      </c>
      <c r="I230" s="1">
        <f t="shared" si="8"/>
        <v>0</v>
      </c>
      <c r="J230" s="1">
        <v>2</v>
      </c>
      <c r="K230" s="1">
        <f>COUNTIF(B230,"MINDDS")</f>
        <v>0</v>
      </c>
    </row>
    <row r="231" spans="1:13" s="1" customFormat="1" x14ac:dyDescent="0.2">
      <c r="A231" s="1" t="s">
        <v>2688</v>
      </c>
      <c r="C231" s="1">
        <v>69</v>
      </c>
      <c r="D231" s="1" t="s">
        <v>10</v>
      </c>
      <c r="E231" s="1" t="s">
        <v>8</v>
      </c>
      <c r="F231" s="1" t="s">
        <v>26</v>
      </c>
      <c r="G231" s="1" t="s">
        <v>3</v>
      </c>
      <c r="H231" s="1" t="s">
        <v>2505</v>
      </c>
      <c r="I231" s="1">
        <f t="shared" si="8"/>
        <v>0</v>
      </c>
      <c r="J231" s="1">
        <v>2</v>
      </c>
      <c r="K231" s="1">
        <f>COUNTIF(B231,"MINDDS")</f>
        <v>0</v>
      </c>
      <c r="M231" s="2"/>
    </row>
    <row r="232" spans="1:13" s="1" customFormat="1" x14ac:dyDescent="0.2">
      <c r="A232" s="1" t="s">
        <v>2696</v>
      </c>
      <c r="C232" s="1">
        <v>66</v>
      </c>
      <c r="D232" s="1" t="s">
        <v>10</v>
      </c>
      <c r="E232" s="1" t="s">
        <v>8</v>
      </c>
      <c r="F232" s="1" t="s">
        <v>11</v>
      </c>
      <c r="G232" s="1" t="s">
        <v>3</v>
      </c>
      <c r="H232" s="1" t="s">
        <v>2505</v>
      </c>
      <c r="I232" s="1">
        <f t="shared" si="8"/>
        <v>0</v>
      </c>
      <c r="J232" s="1">
        <v>2</v>
      </c>
      <c r="K232" s="1">
        <f>COUNTIF(B232,"MINDDS")</f>
        <v>0</v>
      </c>
    </row>
    <row r="233" spans="1:13" s="1" customFormat="1" x14ac:dyDescent="0.2">
      <c r="A233" s="1" t="s">
        <v>2828</v>
      </c>
      <c r="C233" s="1">
        <v>63</v>
      </c>
      <c r="D233" s="1" t="s">
        <v>5</v>
      </c>
      <c r="E233" s="1" t="s">
        <v>8</v>
      </c>
      <c r="F233" s="1" t="s">
        <v>1262</v>
      </c>
      <c r="G233" s="1" t="s">
        <v>3</v>
      </c>
      <c r="H233" s="1" t="s">
        <v>333</v>
      </c>
      <c r="I233" s="1">
        <f t="shared" si="8"/>
        <v>0</v>
      </c>
      <c r="J233" s="1">
        <v>2</v>
      </c>
      <c r="K233" s="1">
        <f>COUNTIF(B233,"MINDDS")</f>
        <v>0</v>
      </c>
    </row>
    <row r="234" spans="1:13" s="1" customFormat="1" x14ac:dyDescent="0.2">
      <c r="A234" s="1" t="s">
        <v>2965</v>
      </c>
      <c r="C234" s="1">
        <v>62</v>
      </c>
      <c r="D234" s="1" t="s">
        <v>5</v>
      </c>
      <c r="E234" s="1" t="s">
        <v>8</v>
      </c>
      <c r="F234" s="1" t="s">
        <v>11</v>
      </c>
      <c r="G234" s="1" t="s">
        <v>3</v>
      </c>
      <c r="H234" s="1" t="s">
        <v>2505</v>
      </c>
      <c r="I234" s="1">
        <v>0</v>
      </c>
      <c r="J234" s="1">
        <v>2</v>
      </c>
      <c r="K234" s="1">
        <v>0</v>
      </c>
    </row>
    <row r="235" spans="1:13" s="1" customFormat="1" x14ac:dyDescent="0.2">
      <c r="A235" s="1" t="s">
        <v>2972</v>
      </c>
      <c r="C235" s="1">
        <v>80</v>
      </c>
      <c r="D235" s="1" t="s">
        <v>5</v>
      </c>
      <c r="E235" s="1" t="s">
        <v>8</v>
      </c>
      <c r="F235" s="1" t="s">
        <v>11</v>
      </c>
      <c r="G235" s="1" t="s">
        <v>3</v>
      </c>
      <c r="H235" s="1" t="s">
        <v>2973</v>
      </c>
      <c r="I235" s="1">
        <v>0</v>
      </c>
      <c r="J235" s="1">
        <v>2</v>
      </c>
      <c r="K235" s="1">
        <v>0</v>
      </c>
    </row>
    <row r="236" spans="1:13" s="1" customFormat="1" x14ac:dyDescent="0.2">
      <c r="A236" s="1" t="s">
        <v>3015</v>
      </c>
      <c r="C236" s="1">
        <v>62</v>
      </c>
      <c r="D236" s="1" t="s">
        <v>5</v>
      </c>
      <c r="E236" s="1" t="s">
        <v>8</v>
      </c>
      <c r="F236" s="1" t="s">
        <v>11</v>
      </c>
      <c r="G236" s="1" t="s">
        <v>3</v>
      </c>
      <c r="H236" s="1" t="s">
        <v>2505</v>
      </c>
      <c r="I236" s="1">
        <v>0</v>
      </c>
      <c r="J236" s="1">
        <v>2</v>
      </c>
      <c r="K236" s="1">
        <v>0</v>
      </c>
    </row>
    <row r="237" spans="1:13" s="1" customFormat="1" x14ac:dyDescent="0.2">
      <c r="A237" s="1" t="s">
        <v>3027</v>
      </c>
      <c r="C237" s="1">
        <v>84</v>
      </c>
      <c r="D237" s="1" t="s">
        <v>10</v>
      </c>
      <c r="E237" s="1" t="s">
        <v>8</v>
      </c>
      <c r="F237" s="1" t="s">
        <v>11</v>
      </c>
      <c r="G237" s="1" t="s">
        <v>3</v>
      </c>
      <c r="H237" s="1" t="s">
        <v>2505</v>
      </c>
      <c r="I237" s="1">
        <v>0</v>
      </c>
      <c r="J237" s="1">
        <v>2</v>
      </c>
      <c r="K237" s="1">
        <v>0</v>
      </c>
      <c r="M237" s="2"/>
    </row>
    <row r="238" spans="1:13" s="1" customFormat="1" x14ac:dyDescent="0.2">
      <c r="A238" s="1" t="s">
        <v>3030</v>
      </c>
      <c r="C238" s="1">
        <v>75</v>
      </c>
      <c r="D238" s="1" t="s">
        <v>5</v>
      </c>
      <c r="E238" s="1" t="s">
        <v>8</v>
      </c>
      <c r="F238" s="1" t="s">
        <v>11</v>
      </c>
      <c r="G238" s="1" t="s">
        <v>3</v>
      </c>
      <c r="H238" s="1" t="s">
        <v>333</v>
      </c>
      <c r="I238" s="1">
        <v>0</v>
      </c>
      <c r="J238" s="1">
        <v>2</v>
      </c>
      <c r="K238" s="1">
        <v>0</v>
      </c>
      <c r="M238" s="2"/>
    </row>
    <row r="239" spans="1:13" s="1" customFormat="1" x14ac:dyDescent="0.2">
      <c r="A239" s="1" t="s">
        <v>3132</v>
      </c>
      <c r="C239" s="1">
        <v>64</v>
      </c>
      <c r="D239" s="1" t="s">
        <v>10</v>
      </c>
      <c r="E239" s="1" t="s">
        <v>8</v>
      </c>
      <c r="F239" s="1" t="s">
        <v>11</v>
      </c>
      <c r="G239" s="1" t="s">
        <v>3</v>
      </c>
      <c r="H239" s="1" t="s">
        <v>333</v>
      </c>
      <c r="I239" s="1">
        <v>0</v>
      </c>
      <c r="J239" s="1">
        <v>2</v>
      </c>
      <c r="K239" s="1">
        <v>0</v>
      </c>
    </row>
    <row r="240" spans="1:13" s="1" customFormat="1" x14ac:dyDescent="0.2">
      <c r="A240" s="1" t="s">
        <v>3174</v>
      </c>
      <c r="C240" s="1">
        <v>68</v>
      </c>
      <c r="D240" s="1" t="s">
        <v>10</v>
      </c>
      <c r="E240" s="1" t="s">
        <v>8</v>
      </c>
      <c r="F240" s="1" t="s">
        <v>11</v>
      </c>
      <c r="G240" s="1" t="s">
        <v>3</v>
      </c>
      <c r="H240" s="1" t="s">
        <v>2505</v>
      </c>
      <c r="I240" s="1">
        <v>0</v>
      </c>
      <c r="J240" s="1">
        <v>2</v>
      </c>
      <c r="K240" s="1">
        <v>0</v>
      </c>
    </row>
    <row r="241" spans="1:13" s="1" customFormat="1" x14ac:dyDescent="0.2">
      <c r="A241" s="1" t="s">
        <v>3207</v>
      </c>
      <c r="C241" s="1">
        <v>71</v>
      </c>
      <c r="D241" s="1" t="s">
        <v>5</v>
      </c>
      <c r="E241" s="1" t="s">
        <v>8</v>
      </c>
      <c r="F241" s="1" t="s">
        <v>11</v>
      </c>
      <c r="G241" s="1" t="s">
        <v>3</v>
      </c>
      <c r="H241" s="1" t="s">
        <v>333</v>
      </c>
      <c r="I241" s="1">
        <v>0</v>
      </c>
      <c r="J241" s="1">
        <v>2</v>
      </c>
      <c r="K241" s="1">
        <v>0</v>
      </c>
    </row>
    <row r="242" spans="1:13" s="1" customFormat="1" x14ac:dyDescent="0.2">
      <c r="A242" s="1" t="s">
        <v>3212</v>
      </c>
      <c r="C242" s="1">
        <v>79</v>
      </c>
      <c r="D242" s="1" t="s">
        <v>3211</v>
      </c>
      <c r="E242" s="1" t="s">
        <v>8</v>
      </c>
      <c r="F242" s="1" t="s">
        <v>11</v>
      </c>
      <c r="G242" s="1" t="s">
        <v>3</v>
      </c>
      <c r="H242" s="1" t="s">
        <v>2505</v>
      </c>
      <c r="I242" s="1">
        <v>0</v>
      </c>
      <c r="J242" s="1">
        <v>2</v>
      </c>
      <c r="K242" s="1">
        <v>0</v>
      </c>
      <c r="M242" s="2"/>
    </row>
    <row r="243" spans="1:13" s="1" customFormat="1" x14ac:dyDescent="0.2">
      <c r="A243" s="1" t="s">
        <v>3218</v>
      </c>
      <c r="C243" s="1">
        <v>75</v>
      </c>
      <c r="D243" s="1" t="s">
        <v>10</v>
      </c>
      <c r="E243" s="1" t="s">
        <v>8</v>
      </c>
      <c r="F243" s="1" t="s">
        <v>2400</v>
      </c>
      <c r="G243" s="1" t="s">
        <v>3</v>
      </c>
      <c r="H243" s="1" t="s">
        <v>333</v>
      </c>
      <c r="I243" s="1">
        <v>0</v>
      </c>
      <c r="J243" s="1">
        <v>2</v>
      </c>
      <c r="K243" s="1">
        <v>0</v>
      </c>
    </row>
    <row r="244" spans="1:13" s="1" customFormat="1" x14ac:dyDescent="0.2">
      <c r="A244" s="1" t="s">
        <v>3223</v>
      </c>
      <c r="C244" s="1">
        <v>80</v>
      </c>
      <c r="D244" s="1" t="s">
        <v>10</v>
      </c>
      <c r="E244" s="1" t="s">
        <v>8</v>
      </c>
      <c r="F244" s="1" t="s">
        <v>1262</v>
      </c>
      <c r="G244" s="1" t="s">
        <v>2679</v>
      </c>
      <c r="H244" s="1" t="s">
        <v>333</v>
      </c>
      <c r="I244" s="1">
        <v>0</v>
      </c>
      <c r="J244" s="1">
        <v>2</v>
      </c>
      <c r="K244" s="1">
        <v>0</v>
      </c>
    </row>
    <row r="245" spans="1:13" s="1" customFormat="1" x14ac:dyDescent="0.2">
      <c r="A245" s="1" t="s">
        <v>3233</v>
      </c>
      <c r="C245" s="1">
        <v>73</v>
      </c>
      <c r="D245" s="1" t="s">
        <v>5</v>
      </c>
      <c r="E245" s="1" t="s">
        <v>8</v>
      </c>
      <c r="F245" s="1" t="s">
        <v>11</v>
      </c>
      <c r="G245" s="1" t="s">
        <v>3</v>
      </c>
      <c r="H245" s="1" t="s">
        <v>24</v>
      </c>
      <c r="I245" s="1">
        <v>0</v>
      </c>
      <c r="J245" s="1">
        <v>2</v>
      </c>
      <c r="K245" s="1">
        <v>0</v>
      </c>
    </row>
    <row r="246" spans="1:13" s="1" customFormat="1" x14ac:dyDescent="0.2">
      <c r="A246" s="1" t="s">
        <v>3235</v>
      </c>
      <c r="C246" s="1">
        <v>76</v>
      </c>
      <c r="D246" s="1" t="s">
        <v>10</v>
      </c>
      <c r="E246" s="1" t="s">
        <v>8</v>
      </c>
      <c r="F246" s="1" t="s">
        <v>11</v>
      </c>
      <c r="G246" s="1" t="s">
        <v>3</v>
      </c>
      <c r="H246" s="1" t="s">
        <v>24</v>
      </c>
      <c r="I246" s="1">
        <v>0</v>
      </c>
      <c r="J246" s="1">
        <v>2</v>
      </c>
      <c r="K246" s="1">
        <v>0</v>
      </c>
    </row>
    <row r="247" spans="1:13" s="1" customFormat="1" x14ac:dyDescent="0.2">
      <c r="A247" s="1" t="s">
        <v>3241</v>
      </c>
      <c r="C247" s="1">
        <v>66</v>
      </c>
      <c r="D247" s="1" t="s">
        <v>10</v>
      </c>
      <c r="E247" s="1" t="s">
        <v>8</v>
      </c>
      <c r="F247" s="1" t="s">
        <v>11</v>
      </c>
      <c r="G247" s="1" t="s">
        <v>3</v>
      </c>
      <c r="H247" s="1" t="s">
        <v>2505</v>
      </c>
      <c r="I247" s="1">
        <v>0</v>
      </c>
      <c r="J247" s="1">
        <v>2</v>
      </c>
      <c r="K247" s="1">
        <v>0</v>
      </c>
    </row>
    <row r="248" spans="1:13" s="1" customFormat="1" x14ac:dyDescent="0.2">
      <c r="A248" s="1" t="s">
        <v>2459</v>
      </c>
      <c r="C248" s="1">
        <v>78</v>
      </c>
      <c r="D248" s="1" t="s">
        <v>10</v>
      </c>
      <c r="E248" s="1" t="s">
        <v>8</v>
      </c>
      <c r="F248" s="1" t="s">
        <v>11</v>
      </c>
      <c r="G248" s="1" t="s">
        <v>3</v>
      </c>
      <c r="H248" s="1" t="s">
        <v>2460</v>
      </c>
      <c r="I248" s="1">
        <f>COUNTIF(H248,"Ineligible.")+COUNTIF(H248,"Patient approached by conflicting study.")</f>
        <v>0</v>
      </c>
      <c r="J248" s="1">
        <f>COUNTIF(H248,"Patient declined study participation")+COUNTIF(H248,"Patient declined study discussion")</f>
        <v>0</v>
      </c>
      <c r="K248" s="1">
        <v>2</v>
      </c>
      <c r="L248" s="2"/>
    </row>
    <row r="249" spans="1:13" s="1" customFormat="1" x14ac:dyDescent="0.2">
      <c r="A249" s="1" t="s">
        <v>2724</v>
      </c>
      <c r="C249" s="1">
        <v>61</v>
      </c>
      <c r="D249" s="1" t="s">
        <v>10</v>
      </c>
      <c r="E249" s="1" t="s">
        <v>8</v>
      </c>
      <c r="F249" s="1" t="s">
        <v>11</v>
      </c>
      <c r="G249" s="1" t="s">
        <v>3</v>
      </c>
      <c r="H249" s="1" t="s">
        <v>2725</v>
      </c>
      <c r="I249" s="1">
        <f>COUNTIF(H249,"Ineligible.")+COUNTIF(H249,"Patient approached by conflicting study.")</f>
        <v>0</v>
      </c>
      <c r="J249" s="1">
        <f>COUNTIF(H249,"Patient declined study participation")+COUNTIF(H249,"Patient declined study discussion")</f>
        <v>0</v>
      </c>
      <c r="K249" s="1">
        <v>2</v>
      </c>
    </row>
    <row r="250" spans="1:13" s="1" customFormat="1" x14ac:dyDescent="0.2">
      <c r="A250" s="1" t="s">
        <v>2750</v>
      </c>
      <c r="C250" s="1">
        <v>82</v>
      </c>
      <c r="D250" s="1" t="s">
        <v>10</v>
      </c>
      <c r="E250" s="1" t="s">
        <v>8</v>
      </c>
      <c r="F250" s="1" t="s">
        <v>11</v>
      </c>
      <c r="G250" s="1" t="s">
        <v>2679</v>
      </c>
      <c r="H250" s="1" t="s">
        <v>1104</v>
      </c>
      <c r="I250" s="1">
        <f>COUNTIF(H250,"Ineligible.")+COUNTIF(H250,"Patient approached by conflicting study.")</f>
        <v>0</v>
      </c>
      <c r="J250" s="1">
        <f>COUNTIF(H250,"Patient declined study participation")+COUNTIF(H250,"Patient declined study discussion")</f>
        <v>0</v>
      </c>
      <c r="K250" s="1">
        <v>2</v>
      </c>
      <c r="L250" s="2"/>
    </row>
    <row r="251" spans="1:13" s="1" customFormat="1" x14ac:dyDescent="0.2">
      <c r="A251" s="1" t="s">
        <v>3165</v>
      </c>
      <c r="C251" s="1">
        <v>78</v>
      </c>
      <c r="D251" s="1" t="s">
        <v>10</v>
      </c>
      <c r="E251" s="1" t="s">
        <v>8</v>
      </c>
      <c r="F251" s="1" t="s">
        <v>11</v>
      </c>
      <c r="G251" s="1" t="s">
        <v>3</v>
      </c>
      <c r="H251" s="1" t="s">
        <v>3166</v>
      </c>
      <c r="I251" s="1">
        <v>0</v>
      </c>
      <c r="J251" s="1">
        <v>0</v>
      </c>
      <c r="K251" s="1">
        <v>2</v>
      </c>
      <c r="L251" s="2"/>
    </row>
  </sheetData>
  <conditionalFormatting sqref="G2:G109">
    <cfRule type="containsText" dxfId="3" priority="4" operator="containsText" text="Y">
      <formula>NOT(ISERROR(SEARCH("Y",G2)))</formula>
    </cfRule>
  </conditionalFormatting>
  <conditionalFormatting sqref="G117:G247">
    <cfRule type="containsText" dxfId="2" priority="3" operator="containsText" text="Y">
      <formula>NOT(ISERROR(SEARCH("Y",G117)))</formula>
    </cfRule>
  </conditionalFormatting>
  <conditionalFormatting sqref="G248:G251">
    <cfRule type="containsText" dxfId="1" priority="2" operator="containsText" text="Y">
      <formula>NOT(ISERROR(SEARCH("Y",G248)))</formula>
    </cfRule>
  </conditionalFormatting>
  <conditionalFormatting sqref="G110:G115">
    <cfRule type="containsText" dxfId="0" priority="1" operator="containsText" text="Y">
      <formula>NOT(ISERROR(SEARCH("Y",G110)))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Pre-COVID Non-Approaches</vt:lpstr>
      <vt:lpstr>Pre-COVID Approaches</vt:lpstr>
      <vt:lpstr>During COVID Non-Approaches</vt:lpstr>
      <vt:lpstr>During COVID Approaches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2021-11-20T22:02:34Z</dcterms:created>
  <dcterms:modified xsi:type="dcterms:W3CDTF">2022-12-18T17:55:52Z</dcterms:modified>
</cp:coreProperties>
</file>