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論文③作成用H-E, TypeIV collagen, Siriusred\20210302 Revise\Supporting information\"/>
    </mc:Choice>
  </mc:AlternateContent>
  <xr:revisionPtr revIDLastSave="0" documentId="13_ncr:1_{C4835546-8B56-448F-82A2-02BE09A2DB83}" xr6:coauthVersionLast="46" xr6:coauthVersionMax="46" xr10:uidLastSave="{00000000-0000-0000-0000-000000000000}"/>
  <bookViews>
    <workbookView xWindow="19090" yWindow="-110" windowWidth="19420" windowHeight="11620" xr2:uid="{00000000-000D-0000-FFFF-FFFF00000000}"/>
  </bookViews>
  <sheets>
    <sheet name="Summary" sheetId="3" r:id="rId1"/>
  </sheets>
  <definedNames>
    <definedName name="_xlnm.Print_Area" localSheetId="0">Summary!$A$1:$I$19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H33" i="3"/>
  <c r="I29" i="3"/>
  <c r="I23" i="3"/>
  <c r="E15" i="3" l="1"/>
  <c r="D31" i="3" s="1"/>
  <c r="E31" i="3" s="1"/>
  <c r="F31" i="3" s="1"/>
  <c r="G31" i="3" s="1"/>
  <c r="H31" i="3" s="1"/>
  <c r="D26" i="3"/>
  <c r="E26" i="3" s="1"/>
  <c r="F26" i="3" s="1"/>
  <c r="G26" i="3" s="1"/>
  <c r="H26" i="3" s="1"/>
  <c r="E5" i="3"/>
  <c r="E4" i="3"/>
  <c r="E6" i="3"/>
  <c r="F6" i="3" s="1"/>
  <c r="E7" i="3"/>
  <c r="F7" i="3" s="1"/>
  <c r="E9" i="3"/>
  <c r="E10" i="3"/>
  <c r="E11" i="3"/>
  <c r="E12" i="3"/>
  <c r="E13" i="3"/>
  <c r="F13" i="3" s="1"/>
  <c r="E14" i="3"/>
  <c r="F14" i="3" s="1"/>
  <c r="F4" i="3" l="1"/>
  <c r="D24" i="3"/>
  <c r="E24" i="3" s="1"/>
  <c r="F24" i="3" s="1"/>
  <c r="G24" i="3" s="1"/>
  <c r="H24" i="3" s="1"/>
  <c r="F12" i="3"/>
  <c r="D34" i="3"/>
  <c r="E34" i="3" s="1"/>
  <c r="F34" i="3" s="1"/>
  <c r="G34" i="3" s="1"/>
  <c r="H34" i="3" s="1"/>
  <c r="F10" i="3"/>
  <c r="F5" i="3"/>
  <c r="F9" i="3"/>
  <c r="D32" i="3"/>
  <c r="E32" i="3" s="1"/>
  <c r="F32" i="3" s="1"/>
  <c r="G32" i="3" s="1"/>
  <c r="H32" i="3" s="1"/>
  <c r="F11" i="3"/>
  <c r="F8" i="3"/>
  <c r="D30" i="3"/>
  <c r="E30" i="3" s="1"/>
  <c r="F30" i="3" s="1"/>
  <c r="G30" i="3" s="1"/>
  <c r="H30" i="3" s="1"/>
  <c r="D23" i="3"/>
  <c r="E23" i="3" s="1"/>
  <c r="F23" i="3" s="1"/>
  <c r="G23" i="3" s="1"/>
  <c r="H23" i="3" s="1"/>
  <c r="J23" i="3" s="1"/>
  <c r="D28" i="3"/>
  <c r="E28" i="3" s="1"/>
  <c r="F28" i="3" s="1"/>
  <c r="G28" i="3" s="1"/>
  <c r="H28" i="3" s="1"/>
  <c r="D25" i="3"/>
  <c r="E25" i="3" s="1"/>
  <c r="F25" i="3" s="1"/>
  <c r="G25" i="3" s="1"/>
  <c r="H25" i="3" s="1"/>
  <c r="D27" i="3"/>
  <c r="E27" i="3" s="1"/>
  <c r="F27" i="3" s="1"/>
  <c r="G27" i="3" s="1"/>
  <c r="H27" i="3" s="1"/>
  <c r="D29" i="3"/>
  <c r="E29" i="3" s="1"/>
  <c r="F29" i="3" s="1"/>
  <c r="G29" i="3" s="1"/>
  <c r="H29" i="3" s="1"/>
  <c r="J29" i="3" s="1"/>
  <c r="D33" i="3"/>
  <c r="E33" i="3" s="1"/>
  <c r="F33" i="3" s="1"/>
  <c r="G33" i="3" s="1"/>
</calcChain>
</file>

<file path=xl/sharedStrings.xml><?xml version="1.0" encoding="utf-8"?>
<sst xmlns="http://schemas.openxmlformats.org/spreadsheetml/2006/main" count="29" uniqueCount="29">
  <si>
    <t>-blank</t>
    <phoneticPr fontId="20"/>
  </si>
  <si>
    <t>Artery untreated-1</t>
    <phoneticPr fontId="18"/>
  </si>
  <si>
    <t>Artery untreated-2</t>
  </si>
  <si>
    <t>Artery untreated-3</t>
  </si>
  <si>
    <t>Artery untreated-4</t>
  </si>
  <si>
    <t>Artery untreated-5</t>
  </si>
  <si>
    <t>Artery untreated-6</t>
  </si>
  <si>
    <t>Artery HHP-1</t>
    <phoneticPr fontId="18"/>
  </si>
  <si>
    <t>Artery HHP-2</t>
  </si>
  <si>
    <t>Artery HHP-3</t>
  </si>
  <si>
    <t>Artery HHP-4</t>
  </si>
  <si>
    <t>Artery HHP-5</t>
  </si>
  <si>
    <t>Artery HHP-6</t>
  </si>
  <si>
    <t>-blank</t>
  </si>
  <si>
    <t>Absorbance</t>
  </si>
  <si>
    <t>slope</t>
  </si>
  <si>
    <t>y-intercept</t>
    <phoneticPr fontId="20"/>
  </si>
  <si>
    <t>concentration(ng/mL)</t>
  </si>
  <si>
    <t>concentration(ng/mL)</t>
    <phoneticPr fontId="20"/>
  </si>
  <si>
    <t>fluorescence intensity</t>
    <phoneticPr fontId="20"/>
  </si>
  <si>
    <t>fluorescence intensity ave</t>
    <phoneticPr fontId="18"/>
  </si>
  <si>
    <t>Sample name</t>
    <phoneticPr fontId="18"/>
  </si>
  <si>
    <t>dry tissue weight(mg)</t>
  </si>
  <si>
    <r>
      <t>residual DNA(ng/mg</t>
    </r>
    <r>
      <rPr>
        <b/>
        <sz val="11"/>
        <rFont val="ＭＳ ゴシック"/>
        <family val="3"/>
        <charset val="128"/>
      </rPr>
      <t>）</t>
    </r>
    <phoneticPr fontId="18"/>
  </si>
  <si>
    <r>
      <t>residual DNA(μg/mg</t>
    </r>
    <r>
      <rPr>
        <b/>
        <sz val="11"/>
        <rFont val="ＭＳ ゴシック"/>
        <family val="3"/>
        <charset val="128"/>
      </rPr>
      <t>）</t>
    </r>
    <phoneticPr fontId="18"/>
  </si>
  <si>
    <t>S.D</t>
    <phoneticPr fontId="18"/>
  </si>
  <si>
    <t>final concentration(ng/mL)</t>
    <phoneticPr fontId="18"/>
  </si>
  <si>
    <r>
      <t>residual DNA ave(μg/mg</t>
    </r>
    <r>
      <rPr>
        <b/>
        <sz val="11"/>
        <rFont val="ＭＳ ゴシック"/>
        <family val="3"/>
        <charset val="128"/>
      </rPr>
      <t>）</t>
    </r>
    <phoneticPr fontId="18"/>
  </si>
  <si>
    <t>calibration curve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</si>
</sst>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28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name val="Arial"/>
      <family val="2"/>
    </font>
    <font>
      <b/>
      <sz val="11"/>
      <name val="ＭＳ ゴシック"/>
      <family val="3"/>
      <charset val="128"/>
    </font>
    <font>
      <sz val="11"/>
      <color theme="1"/>
      <name val="Arial"/>
      <family val="2"/>
    </font>
    <font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/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176" fontId="0" fillId="0" borderId="0" xfId="0" applyNumberFormat="1"/>
    <xf numFmtId="0" fontId="21" fillId="0" borderId="0" xfId="0" applyFont="1"/>
    <xf numFmtId="176" fontId="22" fillId="0" borderId="10" xfId="0" applyNumberFormat="1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0" fillId="0" borderId="14" xfId="0" applyBorder="1"/>
    <xf numFmtId="0" fontId="23" fillId="34" borderId="17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2" fontId="26" fillId="33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 vertical="center"/>
    </xf>
    <xf numFmtId="2" fontId="26" fillId="33" borderId="15" xfId="0" applyNumberFormat="1" applyFont="1" applyFill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 vertical="center"/>
    </xf>
    <xf numFmtId="2" fontId="26" fillId="33" borderId="16" xfId="0" applyNumberFormat="1" applyFont="1" applyFill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2" fontId="26" fillId="33" borderId="19" xfId="0" applyNumberFormat="1" applyFont="1" applyFill="1" applyBorder="1" applyAlignment="1">
      <alignment horizontal="center" vertical="center"/>
    </xf>
    <xf numFmtId="177" fontId="27" fillId="0" borderId="1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2" fontId="27" fillId="0" borderId="20" xfId="0" applyNumberFormat="1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177" fontId="27" fillId="0" borderId="10" xfId="0" applyNumberFormat="1" applyFont="1" applyBorder="1" applyAlignment="1">
      <alignment horizontal="center" vertical="center"/>
    </xf>
    <xf numFmtId="177" fontId="27" fillId="0" borderId="16" xfId="0" applyNumberFormat="1" applyFont="1" applyBorder="1" applyAlignment="1">
      <alignment horizontal="center" vertical="center"/>
    </xf>
    <xf numFmtId="177" fontId="27" fillId="0" borderId="20" xfId="0" applyNumberFormat="1" applyFont="1" applyBorder="1" applyAlignment="1">
      <alignment horizontal="center" vertical="center"/>
    </xf>
    <xf numFmtId="177" fontId="27" fillId="0" borderId="18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Summary!$F$3</c:f>
              <c:strCache>
                <c:ptCount val="1"/>
                <c:pt idx="0">
                  <c:v>-blank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5173228346456686E-2"/>
                  <c:y val="0.3560068533100029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Summary!$A$4:$A$15</c:f>
              <c:numCache>
                <c:formatCode>0.0</c:formatCode>
                <c:ptCount val="12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125</c:v>
                </c:pt>
                <c:pt idx="4">
                  <c:v>62.5</c:v>
                </c:pt>
                <c:pt idx="5">
                  <c:v>31.2</c:v>
                </c:pt>
                <c:pt idx="6">
                  <c:v>15.6</c:v>
                </c:pt>
                <c:pt idx="7">
                  <c:v>7.8</c:v>
                </c:pt>
                <c:pt idx="8">
                  <c:v>3.9</c:v>
                </c:pt>
                <c:pt idx="9">
                  <c:v>1.95</c:v>
                </c:pt>
                <c:pt idx="10">
                  <c:v>0.97499999999999998</c:v>
                </c:pt>
                <c:pt idx="11">
                  <c:v>0</c:v>
                </c:pt>
              </c:numCache>
            </c:numRef>
          </c:xVal>
          <c:yVal>
            <c:numRef>
              <c:f>Summary!$F$4:$F$15</c:f>
              <c:numCache>
                <c:formatCode>0.0</c:formatCode>
                <c:ptCount val="12"/>
                <c:pt idx="0">
                  <c:v>66310</c:v>
                </c:pt>
                <c:pt idx="1">
                  <c:v>32857.666666666664</c:v>
                </c:pt>
                <c:pt idx="2">
                  <c:v>16562</c:v>
                </c:pt>
                <c:pt idx="3">
                  <c:v>7730.666666666667</c:v>
                </c:pt>
                <c:pt idx="4">
                  <c:v>4022</c:v>
                </c:pt>
                <c:pt idx="5">
                  <c:v>2033.3333333333335</c:v>
                </c:pt>
                <c:pt idx="6">
                  <c:v>1045.6666666666667</c:v>
                </c:pt>
                <c:pt idx="7">
                  <c:v>581.33333333333337</c:v>
                </c:pt>
                <c:pt idx="8">
                  <c:v>271.66666666666669</c:v>
                </c:pt>
                <c:pt idx="9">
                  <c:v>134.66666666666666</c:v>
                </c:pt>
                <c:pt idx="10">
                  <c:v>48.333333333333343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5A-4E03-80B1-BC58C92C0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246591"/>
        <c:axId val="2107833919"/>
      </c:scatterChart>
      <c:valAx>
        <c:axId val="21202465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>
                    <a:solidFill>
                      <a:sysClr val="windowText" lastClr="000000"/>
                    </a:solidFill>
                  </a:rPr>
                  <a:t>Concentration (ng/mL)</a:t>
                </a:r>
              </a:p>
            </c:rich>
          </c:tx>
          <c:layout>
            <c:manualLayout>
              <c:xMode val="edge"/>
              <c:yMode val="edge"/>
              <c:x val="0.43134142607174103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07833919"/>
        <c:crosses val="autoZero"/>
        <c:crossBetween val="midCat"/>
      </c:valAx>
      <c:valAx>
        <c:axId val="2107833919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400" b="0">
                    <a:solidFill>
                      <a:sysClr val="windowText" lastClr="000000"/>
                    </a:solidFill>
                  </a:rPr>
                  <a:t>Fluorescence intensity</a:t>
                </a:r>
                <a:endParaRPr lang="ja-JP" altLang="en-US" sz="14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79452618079E-2"/>
              <c:y val="0.156929259832298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20246591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218280</xdr:colOff>
      <xdr:row>1</xdr:row>
      <xdr:rowOff>21431</xdr:rowOff>
    </xdr:from>
    <xdr:to>
      <xdr:col>9</xdr:col>
      <xdr:colOff>0</xdr:colOff>
      <xdr:row>14</xdr:row>
      <xdr:rowOff>129381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5747A1F-84B5-4520-AA17-3D35E958A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K34"/>
  <sheetViews>
    <sheetView tabSelected="1" zoomScale="70" zoomScaleNormal="70" workbookViewId="0">
      <selection activeCell="E9" sqref="E9"/>
    </sheetView>
  </sheetViews>
  <sheetFormatPr defaultRowHeight="12.5" x14ac:dyDescent="0.25"/>
  <cols>
    <col min="1" max="1" width="24.36328125" bestFit="1" customWidth="1"/>
    <col min="2" max="2" width="26.26953125" bestFit="1" customWidth="1"/>
    <col min="3" max="3" width="14.6328125" bestFit="1" customWidth="1"/>
    <col min="4" max="4" width="9.6328125" customWidth="1"/>
    <col min="5" max="5" width="27" bestFit="1" customWidth="1"/>
    <col min="6" max="6" width="27.26953125" bestFit="1" customWidth="1"/>
    <col min="7" max="8" width="24.26953125" bestFit="1" customWidth="1"/>
    <col min="9" max="9" width="29.7265625" bestFit="1" customWidth="1"/>
    <col min="10" max="10" width="11.54296875" bestFit="1" customWidth="1"/>
    <col min="11" max="11" width="12.7265625" bestFit="1" customWidth="1"/>
    <col min="18" max="18" width="18.81640625" bestFit="1" customWidth="1"/>
  </cols>
  <sheetData>
    <row r="3" spans="1:9" ht="16.5" x14ac:dyDescent="0.25">
      <c r="A3" s="9" t="s">
        <v>18</v>
      </c>
      <c r="B3" s="16" t="s">
        <v>19</v>
      </c>
      <c r="C3" s="17"/>
      <c r="D3" s="18"/>
      <c r="E3" s="10" t="s">
        <v>20</v>
      </c>
      <c r="F3" s="11" t="s">
        <v>0</v>
      </c>
    </row>
    <row r="4" spans="1:9" ht="16.5" x14ac:dyDescent="0.5">
      <c r="A4" s="12">
        <v>1000</v>
      </c>
      <c r="B4" s="13">
        <v>64581</v>
      </c>
      <c r="C4" s="13">
        <v>68673</v>
      </c>
      <c r="D4" s="13">
        <v>65922</v>
      </c>
      <c r="E4" s="8">
        <f t="shared" ref="E4:E14" si="0">AVERAGE(B4:D4)</f>
        <v>66392</v>
      </c>
      <c r="F4" s="12">
        <f>E4-$E$15</f>
        <v>66310</v>
      </c>
    </row>
    <row r="5" spans="1:9" ht="16.5" x14ac:dyDescent="0.5">
      <c r="A5" s="12">
        <v>500</v>
      </c>
      <c r="B5" s="13">
        <v>34018</v>
      </c>
      <c r="C5" s="13">
        <v>32786</v>
      </c>
      <c r="D5" s="13">
        <v>32015</v>
      </c>
      <c r="E5" s="8">
        <f t="shared" si="0"/>
        <v>32939.666666666664</v>
      </c>
      <c r="F5" s="12">
        <f>E5-$E$15</f>
        <v>32857.666666666664</v>
      </c>
    </row>
    <row r="6" spans="1:9" ht="16.5" x14ac:dyDescent="0.5">
      <c r="A6" s="12">
        <v>250</v>
      </c>
      <c r="B6" s="13">
        <v>17505</v>
      </c>
      <c r="C6" s="13">
        <v>16216</v>
      </c>
      <c r="D6" s="13">
        <v>16211</v>
      </c>
      <c r="E6" s="8">
        <f t="shared" si="0"/>
        <v>16644</v>
      </c>
      <c r="F6" s="12">
        <f t="shared" ref="F6:F14" si="1">E6-$E$15</f>
        <v>16562</v>
      </c>
    </row>
    <row r="7" spans="1:9" ht="16.5" x14ac:dyDescent="0.5">
      <c r="A7" s="12">
        <v>125</v>
      </c>
      <c r="B7" s="13">
        <v>7957</v>
      </c>
      <c r="C7" s="13">
        <v>7650</v>
      </c>
      <c r="D7" s="13">
        <v>7831</v>
      </c>
      <c r="E7" s="8">
        <f t="shared" si="0"/>
        <v>7812.666666666667</v>
      </c>
      <c r="F7" s="12">
        <f t="shared" si="1"/>
        <v>7730.666666666667</v>
      </c>
    </row>
    <row r="8" spans="1:9" ht="16.5" x14ac:dyDescent="0.5">
      <c r="A8" s="12">
        <v>62.5</v>
      </c>
      <c r="B8" s="13">
        <v>4219</v>
      </c>
      <c r="C8" s="13">
        <v>4042</v>
      </c>
      <c r="D8" s="13">
        <v>4051</v>
      </c>
      <c r="E8" s="8">
        <f>AVERAGE(B8:D8)</f>
        <v>4104</v>
      </c>
      <c r="F8" s="12">
        <f t="shared" si="1"/>
        <v>4022</v>
      </c>
    </row>
    <row r="9" spans="1:9" ht="16.5" x14ac:dyDescent="0.5">
      <c r="A9" s="12">
        <v>31.2</v>
      </c>
      <c r="B9" s="13">
        <v>2096</v>
      </c>
      <c r="C9" s="13">
        <v>2108</v>
      </c>
      <c r="D9" s="13">
        <v>2142</v>
      </c>
      <c r="E9" s="8">
        <f t="shared" si="0"/>
        <v>2115.3333333333335</v>
      </c>
      <c r="F9" s="12">
        <f t="shared" si="1"/>
        <v>2033.3333333333335</v>
      </c>
    </row>
    <row r="10" spans="1:9" ht="16.5" x14ac:dyDescent="0.5">
      <c r="A10" s="12">
        <v>15.6</v>
      </c>
      <c r="B10" s="13">
        <v>1176</v>
      </c>
      <c r="C10" s="13">
        <v>1071</v>
      </c>
      <c r="D10" s="13">
        <v>1136</v>
      </c>
      <c r="E10" s="8">
        <f t="shared" si="0"/>
        <v>1127.6666666666667</v>
      </c>
      <c r="F10" s="12">
        <f t="shared" si="1"/>
        <v>1045.6666666666667</v>
      </c>
    </row>
    <row r="11" spans="1:9" ht="16.5" x14ac:dyDescent="0.5">
      <c r="A11" s="12">
        <v>7.8</v>
      </c>
      <c r="B11" s="13">
        <v>661</v>
      </c>
      <c r="C11" s="13">
        <v>698</v>
      </c>
      <c r="D11" s="13">
        <v>631</v>
      </c>
      <c r="E11" s="8">
        <f t="shared" si="0"/>
        <v>663.33333333333337</v>
      </c>
      <c r="F11" s="12">
        <f t="shared" si="1"/>
        <v>581.33333333333337</v>
      </c>
    </row>
    <row r="12" spans="1:9" ht="16.5" x14ac:dyDescent="0.5">
      <c r="A12" s="12">
        <v>3.9</v>
      </c>
      <c r="B12" s="13">
        <v>321</v>
      </c>
      <c r="C12" s="13">
        <v>365</v>
      </c>
      <c r="D12" s="13">
        <v>375</v>
      </c>
      <c r="E12" s="8">
        <f t="shared" si="0"/>
        <v>353.66666666666669</v>
      </c>
      <c r="F12" s="12">
        <f t="shared" si="1"/>
        <v>271.66666666666669</v>
      </c>
    </row>
    <row r="13" spans="1:9" ht="16.5" x14ac:dyDescent="0.5">
      <c r="A13" s="12">
        <v>1.95</v>
      </c>
      <c r="B13" s="13">
        <v>214</v>
      </c>
      <c r="C13" s="13">
        <v>217</v>
      </c>
      <c r="D13" s="13">
        <v>219</v>
      </c>
      <c r="E13" s="8">
        <f t="shared" si="0"/>
        <v>216.66666666666666</v>
      </c>
      <c r="F13" s="12">
        <f t="shared" si="1"/>
        <v>134.66666666666666</v>
      </c>
    </row>
    <row r="14" spans="1:9" ht="16.5" x14ac:dyDescent="0.5">
      <c r="A14" s="12">
        <v>0.97499999999999998</v>
      </c>
      <c r="B14" s="13">
        <v>117</v>
      </c>
      <c r="C14" s="13">
        <v>139</v>
      </c>
      <c r="D14" s="13">
        <v>135</v>
      </c>
      <c r="E14" s="8">
        <f t="shared" si="0"/>
        <v>130.33333333333334</v>
      </c>
      <c r="F14" s="12">
        <f t="shared" si="1"/>
        <v>48.333333333333343</v>
      </c>
    </row>
    <row r="15" spans="1:9" ht="16.5" x14ac:dyDescent="0.5">
      <c r="A15" s="14">
        <v>0</v>
      </c>
      <c r="B15" s="13">
        <v>90</v>
      </c>
      <c r="C15" s="13">
        <v>80</v>
      </c>
      <c r="D15" s="13">
        <v>76</v>
      </c>
      <c r="E15" s="8">
        <f>AVERAGE(B15:D15)</f>
        <v>82</v>
      </c>
      <c r="F15" s="12">
        <v>0</v>
      </c>
    </row>
    <row r="16" spans="1:9" ht="18" x14ac:dyDescent="0.25">
      <c r="H16" s="2"/>
      <c r="I16" s="2" t="s">
        <v>28</v>
      </c>
    </row>
    <row r="17" spans="1:11" ht="18" x14ac:dyDescent="0.25">
      <c r="H17" s="3" t="s">
        <v>15</v>
      </c>
      <c r="I17" s="4">
        <v>66.238</v>
      </c>
    </row>
    <row r="18" spans="1:11" ht="18" x14ac:dyDescent="0.25">
      <c r="H18" s="1" t="s">
        <v>16</v>
      </c>
      <c r="I18" s="5">
        <v>67.316000000000003</v>
      </c>
    </row>
    <row r="21" spans="1:1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1" ht="14" x14ac:dyDescent="0.3">
      <c r="A22" s="42" t="s">
        <v>21</v>
      </c>
      <c r="B22" s="43" t="s">
        <v>22</v>
      </c>
      <c r="C22" s="43" t="s">
        <v>14</v>
      </c>
      <c r="D22" s="44" t="s">
        <v>13</v>
      </c>
      <c r="E22" s="43" t="s">
        <v>17</v>
      </c>
      <c r="F22" s="43" t="s">
        <v>26</v>
      </c>
      <c r="G22" s="43" t="s">
        <v>23</v>
      </c>
      <c r="H22" s="43" t="s">
        <v>24</v>
      </c>
      <c r="I22" s="20" t="s">
        <v>27</v>
      </c>
      <c r="J22" s="19" t="s">
        <v>25</v>
      </c>
    </row>
    <row r="23" spans="1:11" ht="14" x14ac:dyDescent="0.3">
      <c r="A23" s="36" t="s">
        <v>1</v>
      </c>
      <c r="B23" s="21">
        <v>20.39</v>
      </c>
      <c r="C23" s="22">
        <v>21239</v>
      </c>
      <c r="D23" s="22">
        <f t="shared" ref="D23:D34" si="2">C23-$E$15</f>
        <v>21157</v>
      </c>
      <c r="E23" s="22">
        <f>(D23-$I$18)/$I$17</f>
        <v>318.3925239288626</v>
      </c>
      <c r="F23" s="21">
        <f>E23*500</f>
        <v>159196.26196443129</v>
      </c>
      <c r="G23" s="23">
        <f>((550/300)*800*(F23/1000)/B23)</f>
        <v>11451.096168767332</v>
      </c>
      <c r="H23" s="45">
        <f>G23/1000</f>
        <v>11.451096168767332</v>
      </c>
      <c r="I23" s="37">
        <f>AVERAGE(H23:H28)</f>
        <v>13.781441554733441</v>
      </c>
      <c r="J23" s="24">
        <f>_xlfn.STDEV.P(H23:H28)</f>
        <v>1.6196573066512769</v>
      </c>
    </row>
    <row r="24" spans="1:11" ht="14" x14ac:dyDescent="0.3">
      <c r="A24" s="36" t="s">
        <v>2</v>
      </c>
      <c r="B24" s="21">
        <v>20.88</v>
      </c>
      <c r="C24" s="22">
        <v>29268</v>
      </c>
      <c r="D24" s="22">
        <f t="shared" si="2"/>
        <v>29186</v>
      </c>
      <c r="E24" s="22">
        <f t="shared" ref="E24:E34" si="3">(D24-$I$18)/$I$17</f>
        <v>439.6069325764667</v>
      </c>
      <c r="F24" s="21">
        <f t="shared" ref="F24:F28" si="4">E24*500</f>
        <v>219803.46628823335</v>
      </c>
      <c r="G24" s="23">
        <f t="shared" ref="G24:G34" si="5">((550/300)*800*(F24/1000)/B24)</f>
        <v>15439.579368905279</v>
      </c>
      <c r="H24" s="45">
        <f t="shared" ref="H24:H28" si="6">G24/1000</f>
        <v>15.439579368905278</v>
      </c>
      <c r="I24" s="38"/>
      <c r="J24" s="24"/>
    </row>
    <row r="25" spans="1:11" ht="14" x14ac:dyDescent="0.3">
      <c r="A25" s="36" t="s">
        <v>3</v>
      </c>
      <c r="B25" s="21">
        <v>20.9</v>
      </c>
      <c r="C25" s="22">
        <v>30740</v>
      </c>
      <c r="D25" s="22">
        <f t="shared" si="2"/>
        <v>30658</v>
      </c>
      <c r="E25" s="22">
        <f t="shared" si="3"/>
        <v>461.82982577976389</v>
      </c>
      <c r="F25" s="21">
        <f t="shared" si="4"/>
        <v>230914.91288988193</v>
      </c>
      <c r="G25" s="23">
        <f t="shared" si="5"/>
        <v>16204.555290518028</v>
      </c>
      <c r="H25" s="45">
        <f t="shared" si="6"/>
        <v>16.20455529051803</v>
      </c>
      <c r="I25" s="38"/>
      <c r="J25" s="24"/>
    </row>
    <row r="26" spans="1:11" ht="14" x14ac:dyDescent="0.3">
      <c r="A26" s="36" t="s">
        <v>4</v>
      </c>
      <c r="B26" s="21">
        <v>20.61</v>
      </c>
      <c r="C26" s="22">
        <v>25707</v>
      </c>
      <c r="D26" s="22">
        <f t="shared" si="2"/>
        <v>25625</v>
      </c>
      <c r="E26" s="22">
        <f t="shared" si="3"/>
        <v>385.84625139647937</v>
      </c>
      <c r="F26" s="21">
        <f t="shared" si="4"/>
        <v>192923.12569823969</v>
      </c>
      <c r="G26" s="23">
        <f t="shared" si="5"/>
        <v>13728.96252745034</v>
      </c>
      <c r="H26" s="45">
        <f t="shared" si="6"/>
        <v>13.72896252745034</v>
      </c>
      <c r="I26" s="38"/>
      <c r="J26" s="24"/>
    </row>
    <row r="27" spans="1:11" ht="14" x14ac:dyDescent="0.3">
      <c r="A27" s="36" t="s">
        <v>5</v>
      </c>
      <c r="B27" s="21">
        <v>20.43</v>
      </c>
      <c r="C27" s="22">
        <v>23370</v>
      </c>
      <c r="D27" s="22">
        <f t="shared" si="2"/>
        <v>23288</v>
      </c>
      <c r="E27" s="22">
        <f t="shared" si="3"/>
        <v>350.56438902140769</v>
      </c>
      <c r="F27" s="21">
        <f t="shared" si="4"/>
        <v>175282.19451070385</v>
      </c>
      <c r="G27" s="23">
        <f>((550/300)*800*(F27/1000)/B27)</f>
        <v>12583.48271899326</v>
      </c>
      <c r="H27" s="45">
        <f t="shared" si="6"/>
        <v>12.58348271899326</v>
      </c>
      <c r="I27" s="38"/>
      <c r="J27" s="24"/>
    </row>
    <row r="28" spans="1:11" ht="14.5" thickBot="1" x14ac:dyDescent="0.35">
      <c r="A28" s="39" t="s">
        <v>6</v>
      </c>
      <c r="B28" s="25">
        <v>20.68</v>
      </c>
      <c r="C28" s="26">
        <v>24957</v>
      </c>
      <c r="D28" s="26">
        <f t="shared" si="2"/>
        <v>24875</v>
      </c>
      <c r="E28" s="26">
        <f t="shared" si="3"/>
        <v>374.52344575621248</v>
      </c>
      <c r="F28" s="25">
        <f t="shared" si="4"/>
        <v>187261.72287810623</v>
      </c>
      <c r="G28" s="27">
        <f t="shared" si="5"/>
        <v>13280.973253766399</v>
      </c>
      <c r="H28" s="45">
        <f t="shared" si="6"/>
        <v>13.280973253766399</v>
      </c>
      <c r="I28" s="41"/>
      <c r="J28" s="28"/>
    </row>
    <row r="29" spans="1:11" ht="14.5" thickBot="1" x14ac:dyDescent="0.35">
      <c r="A29" s="40" t="s">
        <v>7</v>
      </c>
      <c r="B29" s="29">
        <v>20.91</v>
      </c>
      <c r="C29" s="30">
        <v>373</v>
      </c>
      <c r="D29" s="31">
        <f t="shared" si="2"/>
        <v>291</v>
      </c>
      <c r="E29" s="31">
        <f t="shared" si="3"/>
        <v>3.3769739424499532</v>
      </c>
      <c r="F29" s="29">
        <f t="shared" ref="F29:F34" si="7">E29*50</f>
        <v>168.84869712249767</v>
      </c>
      <c r="G29" s="30">
        <f t="shared" si="5"/>
        <v>11.843364695344965</v>
      </c>
      <c r="H29" s="46">
        <f>G29/1000</f>
        <v>1.1843364695344964E-2</v>
      </c>
      <c r="I29" s="47">
        <f>AVERAGE(H29:H34)</f>
        <v>5.6467827554095226E-3</v>
      </c>
      <c r="J29" s="32">
        <f>_xlfn.STDEV.P(H29:H34)</f>
        <v>3.3222609736372113E-3</v>
      </c>
    </row>
    <row r="30" spans="1:11" ht="14.5" thickBot="1" x14ac:dyDescent="0.35">
      <c r="A30" s="36" t="s">
        <v>8</v>
      </c>
      <c r="B30" s="21">
        <v>20.14</v>
      </c>
      <c r="C30" s="23">
        <v>178</v>
      </c>
      <c r="D30" s="22">
        <f t="shared" si="2"/>
        <v>96</v>
      </c>
      <c r="E30" s="22">
        <f t="shared" si="3"/>
        <v>0.43304447598055495</v>
      </c>
      <c r="F30" s="29">
        <f t="shared" si="7"/>
        <v>21.652223799027748</v>
      </c>
      <c r="G30" s="23">
        <f t="shared" si="5"/>
        <v>1.5767921998629937</v>
      </c>
      <c r="H30" s="46">
        <f t="shared" ref="H30:H34" si="8">G30/1000</f>
        <v>1.5767921998629936E-3</v>
      </c>
      <c r="I30" s="48"/>
      <c r="J30" s="33"/>
    </row>
    <row r="31" spans="1:11" ht="14.5" thickBot="1" x14ac:dyDescent="0.35">
      <c r="A31" s="36" t="s">
        <v>9</v>
      </c>
      <c r="B31" s="21">
        <v>20.8</v>
      </c>
      <c r="C31" s="23">
        <v>215</v>
      </c>
      <c r="D31" s="22">
        <f t="shared" si="2"/>
        <v>133</v>
      </c>
      <c r="E31" s="22">
        <f t="shared" si="3"/>
        <v>0.9916362209003895</v>
      </c>
      <c r="F31" s="29">
        <f t="shared" si="7"/>
        <v>49.581811045019478</v>
      </c>
      <c r="G31" s="23">
        <f t="shared" si="5"/>
        <v>3.4961533429180394</v>
      </c>
      <c r="H31" s="46">
        <f t="shared" si="8"/>
        <v>3.4961533429180396E-3</v>
      </c>
      <c r="I31" s="48"/>
      <c r="J31" s="33"/>
    </row>
    <row r="32" spans="1:11" ht="14.5" thickBot="1" x14ac:dyDescent="0.35">
      <c r="A32" s="36" t="s">
        <v>10</v>
      </c>
      <c r="B32" s="21">
        <v>20.67</v>
      </c>
      <c r="C32" s="23">
        <v>217</v>
      </c>
      <c r="D32" s="22">
        <f t="shared" si="2"/>
        <v>135</v>
      </c>
      <c r="E32" s="22">
        <f t="shared" si="3"/>
        <v>1.0218303692744346</v>
      </c>
      <c r="F32" s="29">
        <f t="shared" si="7"/>
        <v>51.091518463721727</v>
      </c>
      <c r="G32" s="23">
        <f t="shared" si="5"/>
        <v>3.6252649772677881</v>
      </c>
      <c r="H32" s="46">
        <f t="shared" si="8"/>
        <v>3.625264977267788E-3</v>
      </c>
      <c r="I32" s="48"/>
      <c r="J32" s="33"/>
      <c r="K32" s="7"/>
    </row>
    <row r="33" spans="1:11" ht="14.5" thickBot="1" x14ac:dyDescent="0.35">
      <c r="A33" s="36" t="s">
        <v>11</v>
      </c>
      <c r="B33" s="21">
        <v>20.86</v>
      </c>
      <c r="C33" s="23">
        <v>284</v>
      </c>
      <c r="D33" s="22">
        <f t="shared" si="2"/>
        <v>202</v>
      </c>
      <c r="E33" s="22">
        <f t="shared" si="3"/>
        <v>2.0333343398049459</v>
      </c>
      <c r="F33" s="29">
        <f t="shared" si="7"/>
        <v>101.66671699024729</v>
      </c>
      <c r="G33" s="23">
        <f t="shared" si="5"/>
        <v>7.1481871965018859</v>
      </c>
      <c r="H33" s="46">
        <f>G33/1000</f>
        <v>7.1481871965018862E-3</v>
      </c>
      <c r="I33" s="48"/>
      <c r="J33" s="33"/>
      <c r="K33" s="6"/>
    </row>
    <row r="34" spans="1:11" ht="14.5" thickBot="1" x14ac:dyDescent="0.35">
      <c r="A34" s="39" t="s">
        <v>12</v>
      </c>
      <c r="B34" s="25">
        <v>20.329999999999998</v>
      </c>
      <c r="C34" s="27">
        <v>263</v>
      </c>
      <c r="D34" s="26">
        <f t="shared" si="2"/>
        <v>181</v>
      </c>
      <c r="E34" s="26">
        <f t="shared" si="3"/>
        <v>1.7162957818774722</v>
      </c>
      <c r="F34" s="34">
        <f t="shared" si="7"/>
        <v>85.814789093873614</v>
      </c>
      <c r="G34" s="27">
        <f t="shared" si="5"/>
        <v>6.1909341205614679</v>
      </c>
      <c r="H34" s="46">
        <f t="shared" si="8"/>
        <v>6.1909341205614674E-3</v>
      </c>
      <c r="I34" s="49"/>
      <c r="J34" s="35"/>
      <c r="K34" s="6"/>
    </row>
  </sheetData>
  <mergeCells count="5">
    <mergeCell ref="I23:I28"/>
    <mergeCell ref="I29:I34"/>
    <mergeCell ref="B3:D3"/>
    <mergeCell ref="J23:J28"/>
    <mergeCell ref="J29:J34"/>
  </mergeCells>
  <phoneticPr fontId="18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Matsuhashi</dc:creator>
  <cp:lastModifiedBy>MBME2019-1</cp:lastModifiedBy>
  <cp:lastPrinted>2020-07-07T02:42:33Z</cp:lastPrinted>
  <dcterms:created xsi:type="dcterms:W3CDTF">2018-08-24T02:55:11Z</dcterms:created>
  <dcterms:modified xsi:type="dcterms:W3CDTF">2021-03-30T03:54:22Z</dcterms:modified>
</cp:coreProperties>
</file>