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doroski5272/Documents/FUS/Research/students/Cell delivery paper/data/Cell release/"/>
    </mc:Choice>
  </mc:AlternateContent>
  <bookViews>
    <workbookView xWindow="1600" yWindow="460" windowWidth="19480" windowHeight="17560" activeTab="1"/>
  </bookViews>
  <sheets>
    <sheet name="Raw Data" sheetId="1" r:id="rId1"/>
    <sheet name="Data Analysis" sheetId="4" r:id="rId2"/>
    <sheet name="Stats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I54" i="4"/>
  <c r="P47" i="4"/>
  <c r="B26" i="4"/>
  <c r="B27" i="4"/>
  <c r="B28" i="4"/>
  <c r="B29" i="4"/>
  <c r="B30" i="4"/>
  <c r="B31" i="4"/>
  <c r="O5" i="4"/>
  <c r="O10" i="4"/>
  <c r="O6" i="4"/>
  <c r="O11" i="4"/>
  <c r="E26" i="1"/>
  <c r="E26" i="4"/>
  <c r="E28" i="1"/>
  <c r="E28" i="4"/>
  <c r="E29" i="1"/>
  <c r="E29" i="4"/>
  <c r="E30" i="1"/>
  <c r="E30" i="4"/>
  <c r="E31" i="1"/>
  <c r="E31" i="4"/>
  <c r="N6" i="4"/>
  <c r="N11" i="4"/>
  <c r="N5" i="4"/>
  <c r="N10" i="4"/>
  <c r="B15" i="4"/>
  <c r="B16" i="4"/>
  <c r="B17" i="4"/>
  <c r="B18" i="4"/>
  <c r="B19" i="4"/>
  <c r="B20" i="4"/>
  <c r="L5" i="4"/>
  <c r="L10" i="4"/>
  <c r="L6" i="4"/>
  <c r="L11" i="4"/>
  <c r="E17" i="4"/>
  <c r="E18" i="4"/>
  <c r="E19" i="4"/>
  <c r="E20" i="4"/>
  <c r="K6" i="4"/>
  <c r="K11" i="4"/>
  <c r="K5" i="4"/>
  <c r="K10" i="4"/>
  <c r="B5" i="4"/>
  <c r="B8" i="4"/>
  <c r="B9" i="4"/>
  <c r="B10" i="4"/>
  <c r="I5" i="4"/>
  <c r="I10" i="4"/>
  <c r="I6" i="4"/>
  <c r="I11" i="4"/>
  <c r="E5" i="4"/>
  <c r="E7" i="4"/>
  <c r="E8" i="4"/>
  <c r="E9" i="4"/>
  <c r="E10" i="4"/>
  <c r="H6" i="4"/>
  <c r="H11" i="4"/>
  <c r="H5" i="4"/>
  <c r="H10" i="4"/>
  <c r="B47" i="4"/>
  <c r="B46" i="4"/>
  <c r="E43" i="4"/>
  <c r="B48" i="4"/>
  <c r="C46" i="4"/>
  <c r="U34" i="4"/>
  <c r="U33" i="4"/>
  <c r="U4" i="4"/>
  <c r="U36" i="4"/>
  <c r="U37" i="4"/>
  <c r="U38" i="4"/>
  <c r="U39" i="4"/>
  <c r="U30" i="4"/>
  <c r="U31" i="4"/>
  <c r="U32" i="4"/>
  <c r="U24" i="4"/>
  <c r="U25" i="4"/>
  <c r="U26" i="4"/>
  <c r="U27" i="4"/>
  <c r="U22" i="4"/>
  <c r="U17" i="4"/>
  <c r="U18" i="4"/>
  <c r="U19" i="4"/>
  <c r="U20" i="4"/>
  <c r="U21" i="4"/>
  <c r="U16" i="4"/>
  <c r="U11" i="4"/>
  <c r="U12" i="4"/>
  <c r="U13" i="4"/>
  <c r="U14" i="4"/>
  <c r="U15" i="4"/>
  <c r="U10" i="4"/>
  <c r="U8" i="4"/>
  <c r="U9" i="4"/>
  <c r="U7" i="4"/>
  <c r="E20" i="1"/>
  <c r="I56" i="4"/>
  <c r="I51" i="4"/>
  <c r="J51" i="4"/>
  <c r="E16" i="1"/>
  <c r="I52" i="4"/>
  <c r="J52" i="4"/>
  <c r="T35" i="4"/>
  <c r="T36" i="4"/>
  <c r="T37" i="4"/>
  <c r="T38" i="4"/>
  <c r="T39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T29" i="4"/>
  <c r="T30" i="4"/>
  <c r="T31" i="4"/>
  <c r="T32" i="4"/>
  <c r="T33" i="4"/>
  <c r="T23" i="4"/>
  <c r="T24" i="4"/>
  <c r="T25" i="4"/>
  <c r="T26" i="4"/>
  <c r="T27" i="4"/>
  <c r="T17" i="4"/>
  <c r="T18" i="4"/>
  <c r="T19" i="4"/>
  <c r="T20" i="4"/>
  <c r="T21" i="4"/>
  <c r="S10" i="4"/>
  <c r="S11" i="4"/>
  <c r="S12" i="4"/>
  <c r="S13" i="4"/>
  <c r="S14" i="4"/>
  <c r="S15" i="4"/>
  <c r="S16" i="4"/>
  <c r="S17" i="4"/>
  <c r="S18" i="4"/>
  <c r="S19" i="4"/>
  <c r="S20" i="4"/>
  <c r="T11" i="4"/>
  <c r="T12" i="4"/>
  <c r="T13" i="4"/>
  <c r="T14" i="4"/>
  <c r="T15" i="4"/>
  <c r="T5" i="4"/>
  <c r="T6" i="4"/>
  <c r="T7" i="4"/>
  <c r="T8" i="4"/>
  <c r="T9" i="4"/>
  <c r="P56" i="4"/>
  <c r="P55" i="4"/>
  <c r="Q55" i="4"/>
  <c r="P53" i="4"/>
  <c r="Q56" i="4"/>
  <c r="P51" i="4"/>
  <c r="Q53" i="4"/>
  <c r="Q51" i="4"/>
  <c r="P54" i="4"/>
  <c r="Q54" i="4"/>
  <c r="E27" i="1"/>
  <c r="P52" i="4"/>
  <c r="Q52" i="4"/>
  <c r="S51" i="4"/>
  <c r="P46" i="4"/>
  <c r="P48" i="4"/>
  <c r="S43" i="4"/>
  <c r="R56" i="4"/>
  <c r="R55" i="4"/>
  <c r="R54" i="4"/>
  <c r="R53" i="4"/>
  <c r="R52" i="4"/>
  <c r="R51" i="4"/>
  <c r="L51" i="4"/>
  <c r="P44" i="4"/>
  <c r="Q44" i="4"/>
  <c r="R44" i="4"/>
  <c r="P45" i="4"/>
  <c r="P43" i="4"/>
  <c r="Q45" i="4"/>
  <c r="R45" i="4"/>
  <c r="Q46" i="4"/>
  <c r="R46" i="4"/>
  <c r="Q47" i="4"/>
  <c r="R47" i="4"/>
  <c r="Q48" i="4"/>
  <c r="R48" i="4"/>
  <c r="Q43" i="4"/>
  <c r="R43" i="4"/>
  <c r="K52" i="4"/>
  <c r="E17" i="1"/>
  <c r="I53" i="4"/>
  <c r="J53" i="4"/>
  <c r="K53" i="4"/>
  <c r="J54" i="4"/>
  <c r="K54" i="4"/>
  <c r="E19" i="1"/>
  <c r="I55" i="4"/>
  <c r="J55" i="4"/>
  <c r="K55" i="4"/>
  <c r="J56" i="4"/>
  <c r="K56" i="4"/>
  <c r="K51" i="4"/>
  <c r="B16" i="1"/>
  <c r="I44" i="4"/>
  <c r="B19" i="1"/>
  <c r="I47" i="4"/>
  <c r="J44" i="4"/>
  <c r="B15" i="1"/>
  <c r="I43" i="4"/>
  <c r="B17" i="1"/>
  <c r="I45" i="4"/>
  <c r="L43" i="4"/>
  <c r="K44" i="4"/>
  <c r="B18" i="1"/>
  <c r="I46" i="4"/>
  <c r="J45" i="4"/>
  <c r="K45" i="4"/>
  <c r="J46" i="4"/>
  <c r="K46" i="4"/>
  <c r="J47" i="4"/>
  <c r="K47" i="4"/>
  <c r="B20" i="1"/>
  <c r="I48" i="4"/>
  <c r="J48" i="4"/>
  <c r="K48" i="4"/>
  <c r="J43" i="4"/>
  <c r="K43" i="4"/>
  <c r="O52" i="4"/>
  <c r="O53" i="4"/>
  <c r="O54" i="4"/>
  <c r="O55" i="4"/>
  <c r="O56" i="4"/>
  <c r="O44" i="4"/>
  <c r="O45" i="4"/>
  <c r="O46" i="4"/>
  <c r="O47" i="4"/>
  <c r="O48" i="4"/>
  <c r="H52" i="4"/>
  <c r="H53" i="4"/>
  <c r="H54" i="4"/>
  <c r="H55" i="4"/>
  <c r="H56" i="4"/>
  <c r="B43" i="4"/>
  <c r="C47" i="4"/>
  <c r="D47" i="4"/>
  <c r="H44" i="4"/>
  <c r="H45" i="4"/>
  <c r="H46" i="4"/>
  <c r="H47" i="4"/>
  <c r="H48" i="4"/>
  <c r="B52" i="4"/>
  <c r="B55" i="4"/>
  <c r="C52" i="4"/>
  <c r="B54" i="4"/>
  <c r="E51" i="4"/>
  <c r="D52" i="4"/>
  <c r="B51" i="4"/>
  <c r="B53" i="4"/>
  <c r="C53" i="4"/>
  <c r="D53" i="4"/>
  <c r="B56" i="4"/>
  <c r="C54" i="4"/>
  <c r="D54" i="4"/>
  <c r="C55" i="4"/>
  <c r="D55" i="4"/>
  <c r="C56" i="4"/>
  <c r="D56" i="4"/>
  <c r="C51" i="4"/>
  <c r="D51" i="4"/>
  <c r="A52" i="4"/>
  <c r="A53" i="4"/>
  <c r="A54" i="4"/>
  <c r="A55" i="4"/>
  <c r="A56" i="4"/>
  <c r="C48" i="4"/>
  <c r="D48" i="4"/>
  <c r="C43" i="4"/>
  <c r="D46" i="4"/>
  <c r="D43" i="4"/>
  <c r="A44" i="4"/>
  <c r="A45" i="4"/>
  <c r="A46" i="4"/>
  <c r="A47" i="4"/>
  <c r="A48" i="4"/>
  <c r="N6" i="1"/>
  <c r="N5" i="1"/>
  <c r="R35" i="4"/>
  <c r="R36" i="4"/>
  <c r="R37" i="4"/>
  <c r="R38" i="4"/>
  <c r="R39" i="4"/>
  <c r="R29" i="4"/>
  <c r="R30" i="4"/>
  <c r="R31" i="4"/>
  <c r="R32" i="4"/>
  <c r="R33" i="4"/>
  <c r="R23" i="4"/>
  <c r="R24" i="4"/>
  <c r="R25" i="4"/>
  <c r="R26" i="4"/>
  <c r="R27" i="4"/>
  <c r="R17" i="4"/>
  <c r="R18" i="4"/>
  <c r="R19" i="4"/>
  <c r="R20" i="4"/>
  <c r="R21" i="4"/>
  <c r="R11" i="4"/>
  <c r="R12" i="4"/>
  <c r="R13" i="4"/>
  <c r="R14" i="4"/>
  <c r="R15" i="4"/>
  <c r="R5" i="4"/>
  <c r="R6" i="4"/>
  <c r="R7" i="4"/>
  <c r="R8" i="4"/>
  <c r="R9" i="4"/>
  <c r="R35" i="1"/>
  <c r="R36" i="1"/>
  <c r="R37" i="1"/>
  <c r="R38" i="1"/>
  <c r="R39" i="1"/>
  <c r="S36" i="1"/>
  <c r="S37" i="1"/>
  <c r="S38" i="1"/>
  <c r="S39" i="1"/>
  <c r="S35" i="1"/>
  <c r="S34" i="1"/>
  <c r="R29" i="1"/>
  <c r="R30" i="1"/>
  <c r="S30" i="1"/>
  <c r="R31" i="1"/>
  <c r="R32" i="1"/>
  <c r="R33" i="1"/>
  <c r="S31" i="1"/>
  <c r="S32" i="1"/>
  <c r="S33" i="1"/>
  <c r="S29" i="1"/>
  <c r="S28" i="1"/>
  <c r="R23" i="1"/>
  <c r="R24" i="1"/>
  <c r="R25" i="1"/>
  <c r="R26" i="1"/>
  <c r="R27" i="1"/>
  <c r="S24" i="1"/>
  <c r="S25" i="1"/>
  <c r="S26" i="1"/>
  <c r="S27" i="1"/>
  <c r="S23" i="1"/>
  <c r="S22" i="1"/>
  <c r="R17" i="1"/>
  <c r="R18" i="1"/>
  <c r="R19" i="1"/>
  <c r="R20" i="1"/>
  <c r="R21" i="1"/>
  <c r="S18" i="1"/>
  <c r="S19" i="1"/>
  <c r="S20" i="1"/>
  <c r="S21" i="1"/>
  <c r="S17" i="1"/>
  <c r="S16" i="1"/>
  <c r="S11" i="1"/>
  <c r="S8" i="1"/>
  <c r="R11" i="1"/>
  <c r="R12" i="1"/>
  <c r="R13" i="1"/>
  <c r="R14" i="1"/>
  <c r="R15" i="1"/>
  <c r="S12" i="1"/>
  <c r="S13" i="1"/>
  <c r="S14" i="1"/>
  <c r="S15" i="1"/>
  <c r="S10" i="1"/>
  <c r="R5" i="1"/>
  <c r="R6" i="1"/>
  <c r="R7" i="1"/>
  <c r="R8" i="1"/>
  <c r="R9" i="1"/>
  <c r="S9" i="1"/>
  <c r="S5" i="1"/>
  <c r="S6" i="1"/>
  <c r="S7" i="1"/>
  <c r="S4" i="1"/>
  <c r="O6" i="1"/>
  <c r="O5" i="1"/>
  <c r="K5" i="1"/>
  <c r="L6" i="1"/>
  <c r="K6" i="1"/>
  <c r="I6" i="1"/>
  <c r="H6" i="1"/>
  <c r="L5" i="1"/>
  <c r="I5" i="1"/>
  <c r="H5" i="1"/>
</calcChain>
</file>

<file path=xl/sharedStrings.xml><?xml version="1.0" encoding="utf-8"?>
<sst xmlns="http://schemas.openxmlformats.org/spreadsheetml/2006/main" count="169" uniqueCount="61">
  <si>
    <t>AEB</t>
  </si>
  <si>
    <t>EMH</t>
  </si>
  <si>
    <t>RGD gel #</t>
  </si>
  <si>
    <t>Day 1</t>
  </si>
  <si>
    <t>Plain gel #</t>
  </si>
  <si>
    <t>Cell Release Experiment 2.0</t>
  </si>
  <si>
    <t>count cells/mL</t>
  </si>
  <si>
    <t>Day 11</t>
  </si>
  <si>
    <t>Plain</t>
  </si>
  <si>
    <t>Avg</t>
  </si>
  <si>
    <t>SD</t>
  </si>
  <si>
    <t>RGD</t>
  </si>
  <si>
    <t>Data Analysis</t>
  </si>
  <si>
    <t>Day 14</t>
  </si>
  <si>
    <t>Scatter plot graphs</t>
  </si>
  <si>
    <t>Cells/ml</t>
  </si>
  <si>
    <t>1 = d1 RGD</t>
  </si>
  <si>
    <t>5 = d1 plain</t>
  </si>
  <si>
    <t>2= d11 RGD</t>
  </si>
  <si>
    <t>3=d14 RGD</t>
  </si>
  <si>
    <t>6=d11 plain</t>
  </si>
  <si>
    <t>7 = d14 plain</t>
  </si>
  <si>
    <t>Cell are in 1 ml of media</t>
  </si>
  <si>
    <t>Q-test</t>
  </si>
  <si>
    <t>RGD d1</t>
  </si>
  <si>
    <t>Range</t>
  </si>
  <si>
    <t>abs(X-Xnear)</t>
  </si>
  <si>
    <t>X-Xnear/range</t>
  </si>
  <si>
    <t>Plain d1</t>
  </si>
  <si>
    <t>RGD d11</t>
  </si>
  <si>
    <t>outlier</t>
  </si>
  <si>
    <t>Plain d11</t>
  </si>
  <si>
    <t>RGD d14</t>
  </si>
  <si>
    <t>Plain d14</t>
  </si>
  <si>
    <t>y</t>
  </si>
  <si>
    <t>n</t>
  </si>
  <si>
    <t>RGD?</t>
  </si>
  <si>
    <t>Day</t>
  </si>
  <si>
    <t>1v3</t>
  </si>
  <si>
    <t>1v5</t>
  </si>
  <si>
    <t>3v4</t>
  </si>
  <si>
    <t>4v5</t>
  </si>
  <si>
    <t>RGD d1 vs RGD d14</t>
  </si>
  <si>
    <t>RGD d1 vs. Plain d11</t>
  </si>
  <si>
    <t>RGD d14 vs. Plain d1</t>
  </si>
  <si>
    <t>Plain d1 vs. Plain d11</t>
  </si>
  <si>
    <t>Significance</t>
  </si>
  <si>
    <t>d1</t>
  </si>
  <si>
    <t>d11</t>
  </si>
  <si>
    <t>d14</t>
  </si>
  <si>
    <t>d1 plain</t>
  </si>
  <si>
    <t>d11 plain</t>
  </si>
  <si>
    <t>d14 plain</t>
  </si>
  <si>
    <t>d1 RGD</t>
  </si>
  <si>
    <t>d11 RGD</t>
  </si>
  <si>
    <t>d14 RGD</t>
  </si>
  <si>
    <t>x</t>
  </si>
  <si>
    <t>-RGD</t>
  </si>
  <si>
    <t>++RGD</t>
  </si>
  <si>
    <t>RGD-</t>
  </si>
  <si>
    <t>RGD++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</si>
</sst>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1" fontId="0" fillId="0" borderId="0" xfId="0" applyNumberFormat="1"/>
    <xf numFmtId="0" fontId="2" fillId="0" borderId="0" xfId="0" applyFont="1"/>
    <xf numFmtId="0" fontId="0" fillId="0" borderId="0" xfId="0" applyNumberFormat="1"/>
    <xf numFmtId="2" fontId="0" fillId="0" borderId="0" xfId="0" applyNumberFormat="1"/>
    <xf numFmtId="0" fontId="4" fillId="0" borderId="0" xfId="0" applyFon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quotePrefix="1"/>
    <xf numFmtId="0" fontId="0" fillId="0" borderId="0" xfId="0" applyAlignment="1">
      <alignment horizontal="center"/>
    </xf>
  </cellXfs>
  <cellStyles count="3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30" builtinId="9" hidden="1"/>
    <cellStyle name="Hyperlink" xfId="2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'Raw Data'!$H$3</c:f>
              <c:strCache>
                <c:ptCount val="1"/>
                <c:pt idx="0">
                  <c:v>Day 1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'Raw Data'!$H$6:$I$6</c:f>
                <c:numCache>
                  <c:formatCode>General</c:formatCode>
                  <c:ptCount val="2"/>
                  <c:pt idx="0">
                    <c:v>277661.424520344</c:v>
                  </c:pt>
                  <c:pt idx="1">
                    <c:v>811246.4228991501</c:v>
                  </c:pt>
                </c:numCache>
              </c:numRef>
            </c:plus>
            <c:minus>
              <c:numRef>
                <c:f>'Raw Data'!$H$6:$I$6</c:f>
                <c:numCache>
                  <c:formatCode>General</c:formatCode>
                  <c:ptCount val="2"/>
                  <c:pt idx="0">
                    <c:v>277661.424520344</c:v>
                  </c:pt>
                  <c:pt idx="1">
                    <c:v>811246.4228991501</c:v>
                  </c:pt>
                </c:numCache>
              </c:numRef>
            </c:minus>
          </c:errBars>
          <c:cat>
            <c:strRef>
              <c:f>'Raw Data'!$H$4:$I$4</c:f>
              <c:strCache>
                <c:ptCount val="2"/>
                <c:pt idx="0">
                  <c:v>RGD</c:v>
                </c:pt>
                <c:pt idx="1">
                  <c:v>Plain</c:v>
                </c:pt>
              </c:strCache>
            </c:strRef>
          </c:cat>
          <c:val>
            <c:numRef>
              <c:f>'Raw Data'!$H$5:$I$5</c:f>
              <c:numCache>
                <c:formatCode>0.00E+00</c:formatCode>
                <c:ptCount val="2"/>
                <c:pt idx="0">
                  <c:v>233333.3333333333</c:v>
                </c:pt>
                <c:pt idx="1">
                  <c:v>457033.3333333333</c:v>
                </c:pt>
              </c:numCache>
            </c:numRef>
          </c:val>
        </c:ser>
        <c:ser>
          <c:idx val="1"/>
          <c:order val="1"/>
          <c:tx>
            <c:strRef>
              <c:f>'Raw Data'!$K$3</c:f>
              <c:strCache>
                <c:ptCount val="1"/>
                <c:pt idx="0">
                  <c:v>Day 11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'Raw Data'!$K$6:$L$6</c:f>
                <c:numCache>
                  <c:formatCode>General</c:formatCode>
                  <c:ptCount val="2"/>
                  <c:pt idx="0">
                    <c:v>262238.8224500713</c:v>
                  </c:pt>
                  <c:pt idx="1">
                    <c:v>477125.8743769824</c:v>
                  </c:pt>
                </c:numCache>
              </c:numRef>
            </c:plus>
            <c:minus>
              <c:numRef>
                <c:f>'Raw Data'!$K$6:$L$6</c:f>
                <c:numCache>
                  <c:formatCode>General</c:formatCode>
                  <c:ptCount val="2"/>
                  <c:pt idx="0">
                    <c:v>262238.8224500713</c:v>
                  </c:pt>
                  <c:pt idx="1">
                    <c:v>477125.8743769824</c:v>
                  </c:pt>
                </c:numCache>
              </c:numRef>
            </c:minus>
          </c:errBars>
          <c:cat>
            <c:strRef>
              <c:f>'Raw Data'!$H$4:$I$4</c:f>
              <c:strCache>
                <c:ptCount val="2"/>
                <c:pt idx="0">
                  <c:v>RGD</c:v>
                </c:pt>
                <c:pt idx="1">
                  <c:v>Plain</c:v>
                </c:pt>
              </c:strCache>
            </c:strRef>
          </c:cat>
          <c:val>
            <c:numRef>
              <c:f>'Raw Data'!$K$5:$L$5</c:f>
              <c:numCache>
                <c:formatCode>0.00E+00</c:formatCode>
                <c:ptCount val="2"/>
                <c:pt idx="0">
                  <c:v>521000.0</c:v>
                </c:pt>
                <c:pt idx="1">
                  <c:v>872500.0</c:v>
                </c:pt>
              </c:numCache>
            </c:numRef>
          </c:val>
        </c:ser>
        <c:ser>
          <c:idx val="2"/>
          <c:order val="2"/>
          <c:tx>
            <c:strRef>
              <c:f>'Raw Data'!$C$23</c:f>
              <c:strCache>
                <c:ptCount val="1"/>
                <c:pt idx="0">
                  <c:v>Day 14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'Raw Data'!$N$6:$O$6</c:f>
                <c:numCache>
                  <c:formatCode>General</c:formatCode>
                  <c:ptCount val="2"/>
                  <c:pt idx="0">
                    <c:v>459931.5891158886</c:v>
                  </c:pt>
                  <c:pt idx="1">
                    <c:v>413327.795661829</c:v>
                  </c:pt>
                </c:numCache>
              </c:numRef>
            </c:plus>
            <c:minus>
              <c:numRef>
                <c:f>'Raw Data'!$N$6:$O$6</c:f>
                <c:numCache>
                  <c:formatCode>General</c:formatCode>
                  <c:ptCount val="2"/>
                  <c:pt idx="0">
                    <c:v>459931.5891158886</c:v>
                  </c:pt>
                  <c:pt idx="1">
                    <c:v>413327.795661829</c:v>
                  </c:pt>
                </c:numCache>
              </c:numRef>
            </c:minus>
          </c:errBars>
          <c:val>
            <c:numRef>
              <c:f>'Raw Data'!$N$5:$O$5</c:f>
              <c:numCache>
                <c:formatCode>0.00E+00</c:formatCode>
                <c:ptCount val="2"/>
                <c:pt idx="0">
                  <c:v>869333.3333333333</c:v>
                </c:pt>
                <c:pt idx="1">
                  <c:v>583733.3333333333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02458128"/>
        <c:axId val="-1702455840"/>
      </c:barChart>
      <c:catAx>
        <c:axId val="-17024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702455840"/>
        <c:crosses val="autoZero"/>
        <c:auto val="1"/>
        <c:lblAlgn val="ctr"/>
        <c:lblOffset val="100"/>
        <c:noMultiLvlLbl val="0"/>
      </c:catAx>
      <c:valAx>
        <c:axId val="-1702455840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1702458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Data'!$U$4</c:f>
              <c:strCache>
                <c:ptCount val="1"/>
                <c:pt idx="0">
                  <c:v>1 = d1 RGD</c:v>
                </c:pt>
              </c:strCache>
            </c:strRef>
          </c:tx>
          <c:spPr>
            <a:ln w="28575">
              <a:noFill/>
            </a:ln>
          </c:spPr>
          <c:xVal>
            <c:numRef>
              <c:f>'Raw Data'!$R$4:$R$9</c:f>
              <c:numCache>
                <c:formatCode>General</c:formatCode>
                <c:ptCount val="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</c:numCache>
            </c:numRef>
          </c:xVal>
          <c:yVal>
            <c:numRef>
              <c:f>'Raw Data'!$S$4:$S$9</c:f>
              <c:numCache>
                <c:formatCode>0.00E+00</c:formatCode>
                <c:ptCount val="6"/>
                <c:pt idx="0">
                  <c:v>269000.0</c:v>
                </c:pt>
                <c:pt idx="1">
                  <c:v>0.0</c:v>
                </c:pt>
                <c:pt idx="2">
                  <c:v>0.0</c:v>
                </c:pt>
                <c:pt idx="3">
                  <c:v>142000.0</c:v>
                </c:pt>
                <c:pt idx="4">
                  <c:v>750000.0</c:v>
                </c:pt>
                <c:pt idx="5">
                  <c:v>239000.0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'Raw Data'!$U$10</c:f>
              <c:strCache>
                <c:ptCount val="1"/>
                <c:pt idx="0">
                  <c:v>5 = d1 plain</c:v>
                </c:pt>
              </c:strCache>
            </c:strRef>
          </c:tx>
          <c:spPr>
            <a:ln w="28575">
              <a:noFill/>
            </a:ln>
          </c:spPr>
          <c:xVal>
            <c:numRef>
              <c:f>'Raw Data'!$R$10:$R$15</c:f>
              <c:numCache>
                <c:formatCode>General</c:formatCode>
                <c:ptCount val="6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5.0</c:v>
                </c:pt>
              </c:numCache>
            </c:numRef>
          </c:xVal>
          <c:yVal>
            <c:numRef>
              <c:f>'Raw Data'!$S$10:$S$15</c:f>
              <c:numCache>
                <c:formatCode>0.00E+00</c:formatCode>
                <c:ptCount val="6"/>
                <c:pt idx="0">
                  <c:v>173000.0</c:v>
                </c:pt>
                <c:pt idx="1">
                  <c:v>2.11E6</c:v>
                </c:pt>
                <c:pt idx="2">
                  <c:v>143000.0</c:v>
                </c:pt>
                <c:pt idx="3">
                  <c:v>52800.0</c:v>
                </c:pt>
                <c:pt idx="4">
                  <c:v>176000.0</c:v>
                </c:pt>
                <c:pt idx="5">
                  <c:v>87400.0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'Raw Data'!$U$16</c:f>
              <c:strCache>
                <c:ptCount val="1"/>
                <c:pt idx="0">
                  <c:v>2= d11 RGD</c:v>
                </c:pt>
              </c:strCache>
            </c:strRef>
          </c:tx>
          <c:spPr>
            <a:ln w="28575">
              <a:noFill/>
            </a:ln>
          </c:spPr>
          <c:xVal>
            <c:numRef>
              <c:f>'Raw Data'!$R$16:$R$21</c:f>
              <c:numCache>
                <c:formatCode>General</c:formatCode>
                <c:ptCount val="6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</c:numCache>
            </c:numRef>
          </c:xVal>
          <c:yVal>
            <c:numRef>
              <c:f>'Raw Data'!$S$16:$S$21</c:f>
              <c:numCache>
                <c:formatCode>0.00E+00</c:formatCode>
                <c:ptCount val="6"/>
                <c:pt idx="0">
                  <c:v>856000.0</c:v>
                </c:pt>
                <c:pt idx="1">
                  <c:v>530000.0</c:v>
                </c:pt>
                <c:pt idx="2">
                  <c:v>252000.0</c:v>
                </c:pt>
                <c:pt idx="3">
                  <c:v>284000.0</c:v>
                </c:pt>
                <c:pt idx="4">
                  <c:v>390000.0</c:v>
                </c:pt>
                <c:pt idx="5">
                  <c:v>814000.0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'Raw Data'!$U$22</c:f>
              <c:strCache>
                <c:ptCount val="1"/>
                <c:pt idx="0">
                  <c:v>3=d14 RGD</c:v>
                </c:pt>
              </c:strCache>
            </c:strRef>
          </c:tx>
          <c:spPr>
            <a:ln w="28575">
              <a:noFill/>
            </a:ln>
          </c:spPr>
          <c:xVal>
            <c:numRef>
              <c:f>'Raw Data'!$R$22:$R$27</c:f>
              <c:numCache>
                <c:formatCode>General</c:formatCode>
                <c:ptCount val="6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3.0</c:v>
                </c:pt>
              </c:numCache>
            </c:numRef>
          </c:xVal>
          <c:yVal>
            <c:numRef>
              <c:f>'Raw Data'!$S$22:$S$27</c:f>
              <c:numCache>
                <c:formatCode>0.00E+00</c:formatCode>
                <c:ptCount val="6"/>
                <c:pt idx="0">
                  <c:v>458000.0</c:v>
                </c:pt>
                <c:pt idx="1">
                  <c:v>1.21E6</c:v>
                </c:pt>
                <c:pt idx="2">
                  <c:v>560000.0</c:v>
                </c:pt>
                <c:pt idx="3">
                  <c:v>1.41E6</c:v>
                </c:pt>
                <c:pt idx="4">
                  <c:v>1.22E6</c:v>
                </c:pt>
                <c:pt idx="5">
                  <c:v>358000.0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'Raw Data'!$U$28</c:f>
              <c:strCache>
                <c:ptCount val="1"/>
                <c:pt idx="0">
                  <c:v>6=d11 plain</c:v>
                </c:pt>
              </c:strCache>
            </c:strRef>
          </c:tx>
          <c:spPr>
            <a:ln w="28575">
              <a:noFill/>
            </a:ln>
          </c:spPr>
          <c:xVal>
            <c:numRef>
              <c:f>'Raw Data'!$R$28:$R$33</c:f>
              <c:numCache>
                <c:formatCode>General</c:formatCode>
                <c:ptCount val="6"/>
                <c:pt idx="0">
                  <c:v>6.0</c:v>
                </c:pt>
                <c:pt idx="1">
                  <c:v>6.0</c:v>
                </c:pt>
                <c:pt idx="2">
                  <c:v>6.0</c:v>
                </c:pt>
                <c:pt idx="3">
                  <c:v>6.0</c:v>
                </c:pt>
                <c:pt idx="4">
                  <c:v>6.0</c:v>
                </c:pt>
                <c:pt idx="5">
                  <c:v>6.0</c:v>
                </c:pt>
              </c:numCache>
            </c:numRef>
          </c:xVal>
          <c:yVal>
            <c:numRef>
              <c:f>'Raw Data'!$S$28:$S$33</c:f>
              <c:numCache>
                <c:formatCode>0.00E+00</c:formatCode>
                <c:ptCount val="6"/>
                <c:pt idx="0">
                  <c:v>198000.0</c:v>
                </c:pt>
                <c:pt idx="1">
                  <c:v>1.68E6</c:v>
                </c:pt>
                <c:pt idx="2">
                  <c:v>875000.0</c:v>
                </c:pt>
                <c:pt idx="3">
                  <c:v>952000.0</c:v>
                </c:pt>
                <c:pt idx="4">
                  <c:v>795000.0</c:v>
                </c:pt>
                <c:pt idx="5">
                  <c:v>735000.0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'Raw Data'!$U$34</c:f>
              <c:strCache>
                <c:ptCount val="1"/>
                <c:pt idx="0">
                  <c:v>7 = d14 plain</c:v>
                </c:pt>
              </c:strCache>
            </c:strRef>
          </c:tx>
          <c:spPr>
            <a:ln w="28575">
              <a:noFill/>
            </a:ln>
          </c:spPr>
          <c:xVal>
            <c:numRef>
              <c:f>'Raw Data'!$R$34:$R$39</c:f>
              <c:numCache>
                <c:formatCode>General</c:formatCode>
                <c:ptCount val="6"/>
                <c:pt idx="0">
                  <c:v>7.0</c:v>
                </c:pt>
                <c:pt idx="1">
                  <c:v>7.0</c:v>
                </c:pt>
                <c:pt idx="2">
                  <c:v>7.0</c:v>
                </c:pt>
                <c:pt idx="3">
                  <c:v>7.0</c:v>
                </c:pt>
                <c:pt idx="4">
                  <c:v>7.0</c:v>
                </c:pt>
                <c:pt idx="5">
                  <c:v>7.0</c:v>
                </c:pt>
              </c:numCache>
            </c:numRef>
          </c:xVal>
          <c:yVal>
            <c:numRef>
              <c:f>'Raw Data'!$S$34:$S$39</c:f>
              <c:numCache>
                <c:formatCode>0.00E+00</c:formatCode>
                <c:ptCount val="6"/>
                <c:pt idx="0">
                  <c:v>621000.0</c:v>
                </c:pt>
                <c:pt idx="1">
                  <c:v>1.31E6</c:v>
                </c:pt>
                <c:pt idx="2">
                  <c:v>616000.0</c:v>
                </c:pt>
                <c:pt idx="3">
                  <c:v>76400.0</c:v>
                </c:pt>
                <c:pt idx="4">
                  <c:v>327000.0</c:v>
                </c:pt>
                <c:pt idx="5">
                  <c:v>552000.0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03486944"/>
        <c:axId val="-1703484192"/>
      </c:scatterChart>
      <c:valAx>
        <c:axId val="-170348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703484192"/>
        <c:crosses val="autoZero"/>
        <c:crossBetween val="midCat"/>
      </c:valAx>
      <c:valAx>
        <c:axId val="-1703484192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17034869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'Data Analysis'!$W$4</c:f>
              <c:strCache>
                <c:ptCount val="1"/>
                <c:pt idx="0">
                  <c:v>1 = d1 RGD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'Data Analysis'!$R$4:$R$9</c:f>
              <c:numCache>
                <c:formatCode>General</c:formatCode>
                <c:ptCount val="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</c:numCache>
            </c:numRef>
          </c:xVal>
          <c:yVal>
            <c:numRef>
              <c:f>'Raw Data'!$B$5:$B$10</c:f>
              <c:numCache>
                <c:formatCode>0.00E+00</c:formatCode>
                <c:ptCount val="6"/>
                <c:pt idx="0">
                  <c:v>269000.0</c:v>
                </c:pt>
                <c:pt idx="1">
                  <c:v>0.0</c:v>
                </c:pt>
                <c:pt idx="2">
                  <c:v>0.0</c:v>
                </c:pt>
                <c:pt idx="3">
                  <c:v>142000.0</c:v>
                </c:pt>
                <c:pt idx="4">
                  <c:v>750000.0</c:v>
                </c:pt>
                <c:pt idx="5">
                  <c:v>239000.0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Analysis'!$W$10</c:f>
              <c:strCache>
                <c:ptCount val="1"/>
                <c:pt idx="0">
                  <c:v>5 = d1 plain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'Data Analysis'!$R$10:$R$15</c:f>
              <c:numCache>
                <c:formatCode>General</c:formatCode>
                <c:ptCount val="6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5.0</c:v>
                </c:pt>
              </c:numCache>
            </c:numRef>
          </c:xVal>
          <c:yVal>
            <c:numRef>
              <c:f>'Raw Data'!$E$5:$E$10</c:f>
              <c:numCache>
                <c:formatCode>0.00E+00</c:formatCode>
                <c:ptCount val="6"/>
                <c:pt idx="0">
                  <c:v>173000.0</c:v>
                </c:pt>
                <c:pt idx="1">
                  <c:v>2.11E6</c:v>
                </c:pt>
                <c:pt idx="2">
                  <c:v>143000.0</c:v>
                </c:pt>
                <c:pt idx="3">
                  <c:v>52800.0</c:v>
                </c:pt>
                <c:pt idx="4">
                  <c:v>176000.0</c:v>
                </c:pt>
                <c:pt idx="5">
                  <c:v>87400.0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Analysis'!$W$16</c:f>
              <c:strCache>
                <c:ptCount val="1"/>
                <c:pt idx="0">
                  <c:v>2= d11 RGD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'Data Analysis'!$R$16:$R$21</c:f>
              <c:numCache>
                <c:formatCode>General</c:formatCode>
                <c:ptCount val="6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</c:numCache>
            </c:numRef>
          </c:xVal>
          <c:yVal>
            <c:numRef>
              <c:f>'Raw Data'!$B$15:$B$20</c:f>
              <c:numCache>
                <c:formatCode>0.00E+00</c:formatCode>
                <c:ptCount val="6"/>
                <c:pt idx="0">
                  <c:v>856000.0</c:v>
                </c:pt>
                <c:pt idx="1">
                  <c:v>530000.0</c:v>
                </c:pt>
                <c:pt idx="2">
                  <c:v>252000.0</c:v>
                </c:pt>
                <c:pt idx="3">
                  <c:v>284000.0</c:v>
                </c:pt>
                <c:pt idx="4">
                  <c:v>390000.0</c:v>
                </c:pt>
                <c:pt idx="5">
                  <c:v>814000.0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Analysis'!$W$22</c:f>
              <c:strCache>
                <c:ptCount val="1"/>
                <c:pt idx="0">
                  <c:v>3=d14 RGD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'Data Analysis'!$R$22:$R$27</c:f>
              <c:numCache>
                <c:formatCode>General</c:formatCode>
                <c:ptCount val="6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3.0</c:v>
                </c:pt>
              </c:numCache>
            </c:numRef>
          </c:xVal>
          <c:yVal>
            <c:numRef>
              <c:f>'Raw Data'!$B$26:$B$31</c:f>
              <c:numCache>
                <c:formatCode>0.00E+00</c:formatCode>
                <c:ptCount val="6"/>
                <c:pt idx="0">
                  <c:v>458000.0</c:v>
                </c:pt>
                <c:pt idx="1">
                  <c:v>1.21E6</c:v>
                </c:pt>
                <c:pt idx="2">
                  <c:v>560000.0</c:v>
                </c:pt>
                <c:pt idx="3">
                  <c:v>1.41E6</c:v>
                </c:pt>
                <c:pt idx="4">
                  <c:v>1.22E6</c:v>
                </c:pt>
                <c:pt idx="5">
                  <c:v>358000.0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Analysis'!$W$28</c:f>
              <c:strCache>
                <c:ptCount val="1"/>
                <c:pt idx="0">
                  <c:v>6=d11 plain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'Data Analysis'!$R$28:$R$33</c:f>
              <c:numCache>
                <c:formatCode>General</c:formatCode>
                <c:ptCount val="6"/>
                <c:pt idx="0">
                  <c:v>6.0</c:v>
                </c:pt>
                <c:pt idx="1">
                  <c:v>6.0</c:v>
                </c:pt>
                <c:pt idx="2">
                  <c:v>6.0</c:v>
                </c:pt>
                <c:pt idx="3">
                  <c:v>6.0</c:v>
                </c:pt>
                <c:pt idx="4">
                  <c:v>6.0</c:v>
                </c:pt>
                <c:pt idx="5">
                  <c:v>6.0</c:v>
                </c:pt>
              </c:numCache>
            </c:numRef>
          </c:xVal>
          <c:yVal>
            <c:numRef>
              <c:f>'Raw Data'!$E$15:$E$20</c:f>
              <c:numCache>
                <c:formatCode>0.00E+00</c:formatCode>
                <c:ptCount val="6"/>
                <c:pt idx="0">
                  <c:v>198000.0</c:v>
                </c:pt>
                <c:pt idx="1">
                  <c:v>1.68E6</c:v>
                </c:pt>
                <c:pt idx="2">
                  <c:v>875000.0</c:v>
                </c:pt>
                <c:pt idx="3">
                  <c:v>952000.0</c:v>
                </c:pt>
                <c:pt idx="4">
                  <c:v>795000.0</c:v>
                </c:pt>
                <c:pt idx="5">
                  <c:v>735000.0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Analysis'!$W$34</c:f>
              <c:strCache>
                <c:ptCount val="1"/>
                <c:pt idx="0">
                  <c:v>7 = d14 plain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'Data Analysis'!$R$34:$R$39</c:f>
              <c:numCache>
                <c:formatCode>General</c:formatCode>
                <c:ptCount val="6"/>
                <c:pt idx="0">
                  <c:v>7.0</c:v>
                </c:pt>
                <c:pt idx="1">
                  <c:v>7.0</c:v>
                </c:pt>
                <c:pt idx="2">
                  <c:v>7.0</c:v>
                </c:pt>
                <c:pt idx="3">
                  <c:v>7.0</c:v>
                </c:pt>
                <c:pt idx="4">
                  <c:v>7.0</c:v>
                </c:pt>
                <c:pt idx="5">
                  <c:v>7.0</c:v>
                </c:pt>
              </c:numCache>
            </c:numRef>
          </c:xVal>
          <c:yVal>
            <c:numRef>
              <c:f>'Raw Data'!$E$26:$E$31</c:f>
              <c:numCache>
                <c:formatCode>0.00E+00</c:formatCode>
                <c:ptCount val="6"/>
                <c:pt idx="0">
                  <c:v>621000.0</c:v>
                </c:pt>
                <c:pt idx="1">
                  <c:v>1.31E6</c:v>
                </c:pt>
                <c:pt idx="2">
                  <c:v>616000.0</c:v>
                </c:pt>
                <c:pt idx="3">
                  <c:v>76400.0</c:v>
                </c:pt>
                <c:pt idx="4">
                  <c:v>327000.0</c:v>
                </c:pt>
                <c:pt idx="5">
                  <c:v>552000.0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03446416"/>
        <c:axId val="-1703443664"/>
      </c:scatterChart>
      <c:valAx>
        <c:axId val="-170344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703443664"/>
        <c:crosses val="autoZero"/>
        <c:crossBetween val="midCat"/>
      </c:valAx>
      <c:valAx>
        <c:axId val="-1703443664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17034464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Analysis'!$H$3</c:f>
              <c:strCache>
                <c:ptCount val="1"/>
                <c:pt idx="0">
                  <c:v>Day 1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'Data Analysis'!$H$6:$I$6</c:f>
                <c:numCache>
                  <c:formatCode>General</c:formatCode>
                  <c:ptCount val="2"/>
                  <c:pt idx="0">
                    <c:v>54417.90146633735</c:v>
                  </c:pt>
                  <c:pt idx="1">
                    <c:v>272118.8465848455</c:v>
                  </c:pt>
                </c:numCache>
              </c:numRef>
            </c:plus>
            <c:minus>
              <c:numRef>
                <c:f>'Data Analysis'!$H$6:$I$6</c:f>
                <c:numCache>
                  <c:formatCode>General</c:formatCode>
                  <c:ptCount val="2"/>
                  <c:pt idx="0">
                    <c:v>54417.90146633735</c:v>
                  </c:pt>
                  <c:pt idx="1">
                    <c:v>272118.8465848455</c:v>
                  </c:pt>
                </c:numCache>
              </c:numRef>
            </c:minus>
          </c:errBars>
          <c:cat>
            <c:strRef>
              <c:f>'Data Analysis'!$H$4:$I$4</c:f>
              <c:strCache>
                <c:ptCount val="2"/>
                <c:pt idx="0">
                  <c:v>RGD-</c:v>
                </c:pt>
                <c:pt idx="1">
                  <c:v>RGD++</c:v>
                </c:pt>
              </c:strCache>
            </c:strRef>
          </c:cat>
          <c:val>
            <c:numRef>
              <c:f>'Data Analysis'!$H$5:$I$5</c:f>
              <c:numCache>
                <c:formatCode>0.00E+00</c:formatCode>
                <c:ptCount val="2"/>
                <c:pt idx="0">
                  <c:v>126440.0</c:v>
                </c:pt>
                <c:pt idx="1">
                  <c:v>350000.0</c:v>
                </c:pt>
              </c:numCache>
            </c:numRef>
          </c:val>
        </c:ser>
        <c:ser>
          <c:idx val="1"/>
          <c:order val="1"/>
          <c:tx>
            <c:strRef>
              <c:f>'Data Analysis'!$K$3</c:f>
              <c:strCache>
                <c:ptCount val="1"/>
                <c:pt idx="0">
                  <c:v>Day 11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'Data Analysis'!$K$6:$L$6</c:f>
                <c:numCache>
                  <c:formatCode>General</c:formatCode>
                  <c:ptCount val="2"/>
                  <c:pt idx="0">
                    <c:v>94545.84425910356</c:v>
                  </c:pt>
                  <c:pt idx="1">
                    <c:v>262238.8224500713</c:v>
                  </c:pt>
                </c:numCache>
              </c:numRef>
            </c:plus>
            <c:minus>
              <c:numRef>
                <c:f>'Data Analysis'!$K$6:$L$6</c:f>
                <c:numCache>
                  <c:formatCode>General</c:formatCode>
                  <c:ptCount val="2"/>
                  <c:pt idx="0">
                    <c:v>94545.84425910356</c:v>
                  </c:pt>
                  <c:pt idx="1">
                    <c:v>262238.8224500713</c:v>
                  </c:pt>
                </c:numCache>
              </c:numRef>
            </c:minus>
          </c:errBars>
          <c:cat>
            <c:strRef>
              <c:f>'Data Analysis'!$H$4:$I$4</c:f>
              <c:strCache>
                <c:ptCount val="2"/>
                <c:pt idx="0">
                  <c:v>RGD-</c:v>
                </c:pt>
                <c:pt idx="1">
                  <c:v>RGD++</c:v>
                </c:pt>
              </c:strCache>
            </c:strRef>
          </c:cat>
          <c:val>
            <c:numRef>
              <c:f>'Data Analysis'!$K$5:$L$5</c:f>
              <c:numCache>
                <c:formatCode>0.00E+00</c:formatCode>
                <c:ptCount val="2"/>
                <c:pt idx="0">
                  <c:v>839250.0</c:v>
                </c:pt>
                <c:pt idx="1">
                  <c:v>521000.0</c:v>
                </c:pt>
              </c:numCache>
            </c:numRef>
          </c:val>
        </c:ser>
        <c:ser>
          <c:idx val="2"/>
          <c:order val="2"/>
          <c:tx>
            <c:strRef>
              <c:f>'Data Analysis'!$C$23</c:f>
              <c:strCache>
                <c:ptCount val="1"/>
                <c:pt idx="0">
                  <c:v>Day 14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'Data Analysis'!$N$6:$O$6</c:f>
                <c:numCache>
                  <c:formatCode>General</c:formatCode>
                  <c:ptCount val="2"/>
                  <c:pt idx="0">
                    <c:v>235182.5928932666</c:v>
                  </c:pt>
                  <c:pt idx="1">
                    <c:v>459931.5891158886</c:v>
                  </c:pt>
                </c:numCache>
              </c:numRef>
            </c:plus>
            <c:minus>
              <c:numRef>
                <c:f>'Data Analysis'!$N$6:$O$6</c:f>
                <c:numCache>
                  <c:formatCode>General</c:formatCode>
                  <c:ptCount val="2"/>
                  <c:pt idx="0">
                    <c:v>235182.5928932666</c:v>
                  </c:pt>
                  <c:pt idx="1">
                    <c:v>459931.5891158886</c:v>
                  </c:pt>
                </c:numCache>
              </c:numRef>
            </c:minus>
          </c:errBars>
          <c:cat>
            <c:strRef>
              <c:f>'Data Analysis'!$H$4:$I$4</c:f>
              <c:strCache>
                <c:ptCount val="2"/>
                <c:pt idx="0">
                  <c:v>RGD-</c:v>
                </c:pt>
                <c:pt idx="1">
                  <c:v>RGD++</c:v>
                </c:pt>
              </c:strCache>
            </c:strRef>
          </c:cat>
          <c:val>
            <c:numRef>
              <c:f>'Data Analysis'!$N$5:$O$5</c:f>
              <c:numCache>
                <c:formatCode>0.00E+00</c:formatCode>
                <c:ptCount val="2"/>
                <c:pt idx="0">
                  <c:v>438480.0</c:v>
                </c:pt>
                <c:pt idx="1">
                  <c:v>869333.3333333333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06824592"/>
        <c:axId val="-1706992384"/>
      </c:barChart>
      <c:catAx>
        <c:axId val="-170682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706992384"/>
        <c:crosses val="autoZero"/>
        <c:auto val="1"/>
        <c:lblAlgn val="ctr"/>
        <c:lblOffset val="100"/>
        <c:noMultiLvlLbl val="0"/>
      </c:catAx>
      <c:valAx>
        <c:axId val="-1706992384"/>
        <c:scaling>
          <c:orientation val="minMax"/>
        </c:scaling>
        <c:delete val="0"/>
        <c:axPos val="l"/>
        <c:numFmt formatCode="0.00E+00" sourceLinked="1"/>
        <c:majorTickMark val="out"/>
        <c:minorTickMark val="none"/>
        <c:tickLblPos val="nextTo"/>
        <c:crossAx val="-1706824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'Data Analysis'!$W$4</c:f>
              <c:strCache>
                <c:ptCount val="1"/>
                <c:pt idx="0">
                  <c:v>1 = d1 RGD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'Data Analysis'!$R$4:$R$9</c:f>
              <c:numCache>
                <c:formatCode>General</c:formatCode>
                <c:ptCount val="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</c:numCache>
            </c:numRef>
          </c:xVal>
          <c:yVal>
            <c:numRef>
              <c:f>'Data Analysis'!$B$5:$B$10</c:f>
              <c:numCache>
                <c:formatCode>0.00E+00</c:formatCode>
                <c:ptCount val="6"/>
                <c:pt idx="0">
                  <c:v>269000.0</c:v>
                </c:pt>
                <c:pt idx="3">
                  <c:v>142000.0</c:v>
                </c:pt>
                <c:pt idx="4">
                  <c:v>750000.0</c:v>
                </c:pt>
                <c:pt idx="5">
                  <c:v>239000.0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Analysis'!$W$10</c:f>
              <c:strCache>
                <c:ptCount val="1"/>
                <c:pt idx="0">
                  <c:v>5 = d1 plain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'Data Analysis'!$R$10:$R$15</c:f>
              <c:numCache>
                <c:formatCode>General</c:formatCode>
                <c:ptCount val="6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5.0</c:v>
                </c:pt>
              </c:numCache>
            </c:numRef>
          </c:xVal>
          <c:yVal>
            <c:numRef>
              <c:f>'Data Analysis'!$E$5:$E$10</c:f>
              <c:numCache>
                <c:formatCode>0.00E+00</c:formatCode>
                <c:ptCount val="6"/>
                <c:pt idx="0">
                  <c:v>173000.0</c:v>
                </c:pt>
                <c:pt idx="2">
                  <c:v>143000.0</c:v>
                </c:pt>
                <c:pt idx="3">
                  <c:v>52800.0</c:v>
                </c:pt>
                <c:pt idx="4">
                  <c:v>176000.0</c:v>
                </c:pt>
                <c:pt idx="5">
                  <c:v>87400.0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Analysis'!$W$16</c:f>
              <c:strCache>
                <c:ptCount val="1"/>
                <c:pt idx="0">
                  <c:v>2= d11 RGD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'Data Analysis'!$R$16:$R$21</c:f>
              <c:numCache>
                <c:formatCode>General</c:formatCode>
                <c:ptCount val="6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</c:numCache>
            </c:numRef>
          </c:xVal>
          <c:yVal>
            <c:numRef>
              <c:f>'Data Analysis'!$B$15:$B$20</c:f>
              <c:numCache>
                <c:formatCode>0.00E+00</c:formatCode>
                <c:ptCount val="6"/>
                <c:pt idx="0">
                  <c:v>856000.0</c:v>
                </c:pt>
                <c:pt idx="1">
                  <c:v>530000.0</c:v>
                </c:pt>
                <c:pt idx="2">
                  <c:v>252000.0</c:v>
                </c:pt>
                <c:pt idx="3">
                  <c:v>284000.0</c:v>
                </c:pt>
                <c:pt idx="4">
                  <c:v>390000.0</c:v>
                </c:pt>
                <c:pt idx="5">
                  <c:v>814000.0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Analysis'!$W$22</c:f>
              <c:strCache>
                <c:ptCount val="1"/>
                <c:pt idx="0">
                  <c:v>3=d14 RGD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'Data Analysis'!$R$22:$R$27</c:f>
              <c:numCache>
                <c:formatCode>General</c:formatCode>
                <c:ptCount val="6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3.0</c:v>
                </c:pt>
              </c:numCache>
            </c:numRef>
          </c:xVal>
          <c:yVal>
            <c:numRef>
              <c:f>'Data Analysis'!$B$26:$B$31</c:f>
              <c:numCache>
                <c:formatCode>0.00E+00</c:formatCode>
                <c:ptCount val="6"/>
                <c:pt idx="0">
                  <c:v>458000.0</c:v>
                </c:pt>
                <c:pt idx="1">
                  <c:v>1.21E6</c:v>
                </c:pt>
                <c:pt idx="2">
                  <c:v>560000.0</c:v>
                </c:pt>
                <c:pt idx="3">
                  <c:v>1.41E6</c:v>
                </c:pt>
                <c:pt idx="4">
                  <c:v>1.22E6</c:v>
                </c:pt>
                <c:pt idx="5">
                  <c:v>358000.0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Analysis'!$W$28</c:f>
              <c:strCache>
                <c:ptCount val="1"/>
                <c:pt idx="0">
                  <c:v>6=d11 plain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'Data Analysis'!$R$28:$R$33</c:f>
              <c:numCache>
                <c:formatCode>General</c:formatCode>
                <c:ptCount val="6"/>
                <c:pt idx="0">
                  <c:v>6.0</c:v>
                </c:pt>
                <c:pt idx="1">
                  <c:v>6.0</c:v>
                </c:pt>
                <c:pt idx="2">
                  <c:v>6.0</c:v>
                </c:pt>
                <c:pt idx="3">
                  <c:v>6.0</c:v>
                </c:pt>
                <c:pt idx="4">
                  <c:v>6.0</c:v>
                </c:pt>
                <c:pt idx="5">
                  <c:v>6.0</c:v>
                </c:pt>
              </c:numCache>
            </c:numRef>
          </c:xVal>
          <c:yVal>
            <c:numRef>
              <c:f>'Data Analysis'!$E$15:$E$20</c:f>
              <c:numCache>
                <c:formatCode>0.00E+00</c:formatCode>
                <c:ptCount val="6"/>
                <c:pt idx="2">
                  <c:v>875000.0</c:v>
                </c:pt>
                <c:pt idx="3">
                  <c:v>952000.0</c:v>
                </c:pt>
                <c:pt idx="4">
                  <c:v>795000.0</c:v>
                </c:pt>
                <c:pt idx="5">
                  <c:v>735000.0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Analysis'!$W$34</c:f>
              <c:strCache>
                <c:ptCount val="1"/>
                <c:pt idx="0">
                  <c:v>7 = d14 plain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'Data Analysis'!$R$34:$R$39</c:f>
              <c:numCache>
                <c:formatCode>General</c:formatCode>
                <c:ptCount val="6"/>
                <c:pt idx="0">
                  <c:v>7.0</c:v>
                </c:pt>
                <c:pt idx="1">
                  <c:v>7.0</c:v>
                </c:pt>
                <c:pt idx="2">
                  <c:v>7.0</c:v>
                </c:pt>
                <c:pt idx="3">
                  <c:v>7.0</c:v>
                </c:pt>
                <c:pt idx="4">
                  <c:v>7.0</c:v>
                </c:pt>
                <c:pt idx="5">
                  <c:v>7.0</c:v>
                </c:pt>
              </c:numCache>
            </c:numRef>
          </c:xVal>
          <c:yVal>
            <c:numRef>
              <c:f>'Data Analysis'!$E$26:$E$31</c:f>
              <c:numCache>
                <c:formatCode>0.00E+00</c:formatCode>
                <c:ptCount val="6"/>
                <c:pt idx="0">
                  <c:v>621000.0</c:v>
                </c:pt>
                <c:pt idx="2">
                  <c:v>616000.0</c:v>
                </c:pt>
                <c:pt idx="3">
                  <c:v>76400.0</c:v>
                </c:pt>
                <c:pt idx="4">
                  <c:v>327000.0</c:v>
                </c:pt>
                <c:pt idx="5">
                  <c:v>552000.0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06472768"/>
        <c:axId val="-1706635440"/>
      </c:scatterChart>
      <c:valAx>
        <c:axId val="-170647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706635440"/>
        <c:crosses val="autoZero"/>
        <c:crossBetween val="midCat"/>
      </c:valAx>
      <c:valAx>
        <c:axId val="-1706635440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17064727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-RGD</c:v>
          </c:tx>
          <c:invertIfNegative val="0"/>
          <c:errBars>
            <c:errBarType val="both"/>
            <c:errValType val="cust"/>
            <c:noEndCap val="0"/>
            <c:plus>
              <c:numRef>
                <c:f>('Data Analysis'!$H$6,'Data Analysis'!$K$6,'Data Analysis'!$N$6)</c:f>
                <c:numCache>
                  <c:formatCode>General</c:formatCode>
                  <c:ptCount val="3"/>
                  <c:pt idx="0">
                    <c:v>54417.90146633735</c:v>
                  </c:pt>
                  <c:pt idx="1">
                    <c:v>94545.84425910356</c:v>
                  </c:pt>
                  <c:pt idx="2">
                    <c:v>235182.5928932666</c:v>
                  </c:pt>
                </c:numCache>
              </c:numRef>
            </c:plus>
            <c:minus>
              <c:numRef>
                <c:f>('Data Analysis'!$H$6,'Data Analysis'!$K$6,'Data Analysis'!$N$6)</c:f>
                <c:numCache>
                  <c:formatCode>General</c:formatCode>
                  <c:ptCount val="3"/>
                  <c:pt idx="0">
                    <c:v>54417.90146633735</c:v>
                  </c:pt>
                  <c:pt idx="1">
                    <c:v>94545.84425910356</c:v>
                  </c:pt>
                  <c:pt idx="2">
                    <c:v>235182.5928932666</c:v>
                  </c:pt>
                </c:numCache>
              </c:numRef>
            </c:minus>
          </c:errBars>
          <c:cat>
            <c:strRef>
              <c:f>('Data Analysis'!$H$3,'Data Analysis'!$K$3,'Data Analysis'!$N$3)</c:f>
              <c:strCache>
                <c:ptCount val="3"/>
                <c:pt idx="0">
                  <c:v>Day 1</c:v>
                </c:pt>
                <c:pt idx="1">
                  <c:v>Day 11</c:v>
                </c:pt>
                <c:pt idx="2">
                  <c:v>Day 14</c:v>
                </c:pt>
              </c:strCache>
            </c:strRef>
          </c:cat>
          <c:val>
            <c:numRef>
              <c:f>('Data Analysis'!$H$5,'Data Analysis'!$K$5,'Data Analysis'!$N$5)</c:f>
              <c:numCache>
                <c:formatCode>0.00E+00</c:formatCode>
                <c:ptCount val="3"/>
                <c:pt idx="0">
                  <c:v>126440.0</c:v>
                </c:pt>
                <c:pt idx="1">
                  <c:v>839250.0</c:v>
                </c:pt>
                <c:pt idx="2">
                  <c:v>438480.0</c:v>
                </c:pt>
              </c:numCache>
            </c:numRef>
          </c:val>
        </c:ser>
        <c:ser>
          <c:idx val="4"/>
          <c:order val="1"/>
          <c:tx>
            <c:v>+RGD</c:v>
          </c:tx>
          <c:invertIfNegative val="0"/>
          <c:errBars>
            <c:errBarType val="both"/>
            <c:errValType val="cust"/>
            <c:noEndCap val="0"/>
            <c:plus>
              <c:numRef>
                <c:f>('Data Analysis'!$I$6,'Data Analysis'!$L$6,'Data Analysis'!$O$6)</c:f>
                <c:numCache>
                  <c:formatCode>General</c:formatCode>
                  <c:ptCount val="3"/>
                  <c:pt idx="0">
                    <c:v>272118.8465848455</c:v>
                  </c:pt>
                  <c:pt idx="1">
                    <c:v>262238.8224500713</c:v>
                  </c:pt>
                  <c:pt idx="2">
                    <c:v>459931.5891158886</c:v>
                  </c:pt>
                </c:numCache>
              </c:numRef>
            </c:plus>
            <c:minus>
              <c:numRef>
                <c:f>('Data Analysis'!$I$6,'Data Analysis'!$L$6,'Data Analysis'!$O$6)</c:f>
                <c:numCache>
                  <c:formatCode>General</c:formatCode>
                  <c:ptCount val="3"/>
                  <c:pt idx="0">
                    <c:v>272118.8465848455</c:v>
                  </c:pt>
                  <c:pt idx="1">
                    <c:v>262238.8224500713</c:v>
                  </c:pt>
                  <c:pt idx="2">
                    <c:v>459931.5891158886</c:v>
                  </c:pt>
                </c:numCache>
              </c:numRef>
            </c:minus>
          </c:errBars>
          <c:cat>
            <c:strRef>
              <c:f>('Data Analysis'!$H$3,'Data Analysis'!$K$3,'Data Analysis'!$N$3)</c:f>
              <c:strCache>
                <c:ptCount val="3"/>
                <c:pt idx="0">
                  <c:v>Day 1</c:v>
                </c:pt>
                <c:pt idx="1">
                  <c:v>Day 11</c:v>
                </c:pt>
                <c:pt idx="2">
                  <c:v>Day 14</c:v>
                </c:pt>
              </c:strCache>
            </c:strRef>
          </c:cat>
          <c:val>
            <c:numRef>
              <c:f>('Data Analysis'!$I$5,'Data Analysis'!$L$5,'Data Analysis'!$O$5)</c:f>
              <c:numCache>
                <c:formatCode>0.00E+00</c:formatCode>
                <c:ptCount val="3"/>
                <c:pt idx="0">
                  <c:v>350000.0</c:v>
                </c:pt>
                <c:pt idx="1">
                  <c:v>521000.0</c:v>
                </c:pt>
                <c:pt idx="2">
                  <c:v>869333.3333333333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02775584"/>
        <c:axId val="-1706104528"/>
      </c:barChart>
      <c:catAx>
        <c:axId val="-170277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706104528"/>
        <c:crosses val="autoZero"/>
        <c:auto val="1"/>
        <c:lblAlgn val="ctr"/>
        <c:lblOffset val="100"/>
        <c:noMultiLvlLbl val="0"/>
      </c:catAx>
      <c:valAx>
        <c:axId val="-1706104528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1702775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15498182919"/>
          <c:y val="0.0583333333333333"/>
          <c:w val="0.765019117201696"/>
          <c:h val="0.664031496062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Analysis'!$H$3</c:f>
              <c:strCache>
                <c:ptCount val="1"/>
                <c:pt idx="0">
                  <c:v>Day 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'Data Analysis'!$H$11:$I$11</c:f>
                <c:numCache>
                  <c:formatCode>General</c:formatCode>
                  <c:ptCount val="2"/>
                  <c:pt idx="0">
                    <c:v>0.0544179014663373</c:v>
                  </c:pt>
                  <c:pt idx="1">
                    <c:v>0.272118846584846</c:v>
                  </c:pt>
                </c:numCache>
              </c:numRef>
            </c:plus>
            <c:minus>
              <c:numRef>
                <c:f>'Data Analysis'!$H$11:$I$11</c:f>
                <c:numCache>
                  <c:formatCode>General</c:formatCode>
                  <c:ptCount val="2"/>
                  <c:pt idx="0">
                    <c:v>0.0544179014663373</c:v>
                  </c:pt>
                  <c:pt idx="1">
                    <c:v>0.272118846584846</c:v>
                  </c:pt>
                </c:numCache>
              </c:numRef>
            </c:minus>
          </c:errBars>
          <c:cat>
            <c:strRef>
              <c:f>'Data Analysis'!$H$4:$I$4</c:f>
              <c:strCache>
                <c:ptCount val="2"/>
                <c:pt idx="0">
                  <c:v>RGD-</c:v>
                </c:pt>
                <c:pt idx="1">
                  <c:v>RGD++</c:v>
                </c:pt>
              </c:strCache>
            </c:strRef>
          </c:cat>
          <c:val>
            <c:numRef>
              <c:f>'Data Analysis'!$H$10:$I$10</c:f>
              <c:numCache>
                <c:formatCode>0.00</c:formatCode>
                <c:ptCount val="2"/>
                <c:pt idx="0">
                  <c:v>0.12644</c:v>
                </c:pt>
                <c:pt idx="1">
                  <c:v>0.35</c:v>
                </c:pt>
              </c:numCache>
            </c:numRef>
          </c:val>
        </c:ser>
        <c:ser>
          <c:idx val="1"/>
          <c:order val="1"/>
          <c:tx>
            <c:strRef>
              <c:f>'Data Analysis'!$K$3</c:f>
              <c:strCache>
                <c:ptCount val="1"/>
                <c:pt idx="0">
                  <c:v>Day 11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'Data Analysis'!$K$11:$L$11</c:f>
                <c:numCache>
                  <c:formatCode>General</c:formatCode>
                  <c:ptCount val="2"/>
                  <c:pt idx="0">
                    <c:v>0.0945458442591035</c:v>
                  </c:pt>
                  <c:pt idx="1">
                    <c:v>0.262238822450071</c:v>
                  </c:pt>
                </c:numCache>
              </c:numRef>
            </c:plus>
            <c:minus>
              <c:numRef>
                <c:f>'Data Analysis'!$K$11:$L$11</c:f>
                <c:numCache>
                  <c:formatCode>General</c:formatCode>
                  <c:ptCount val="2"/>
                  <c:pt idx="0">
                    <c:v>0.0945458442591035</c:v>
                  </c:pt>
                  <c:pt idx="1">
                    <c:v>0.262238822450071</c:v>
                  </c:pt>
                </c:numCache>
              </c:numRef>
            </c:minus>
          </c:errBars>
          <c:cat>
            <c:strRef>
              <c:f>'Data Analysis'!$H$4:$I$4</c:f>
              <c:strCache>
                <c:ptCount val="2"/>
                <c:pt idx="0">
                  <c:v>RGD-</c:v>
                </c:pt>
                <c:pt idx="1">
                  <c:v>RGD++</c:v>
                </c:pt>
              </c:strCache>
            </c:strRef>
          </c:cat>
          <c:val>
            <c:numRef>
              <c:f>'Data Analysis'!$K$10:$L$10</c:f>
              <c:numCache>
                <c:formatCode>0.00</c:formatCode>
                <c:ptCount val="2"/>
                <c:pt idx="0">
                  <c:v>0.83925</c:v>
                </c:pt>
                <c:pt idx="1">
                  <c:v>0.521</c:v>
                </c:pt>
              </c:numCache>
            </c:numRef>
          </c:val>
        </c:ser>
        <c:ser>
          <c:idx val="2"/>
          <c:order val="2"/>
          <c:tx>
            <c:strRef>
              <c:f>'Data Analysis'!$C$23</c:f>
              <c:strCache>
                <c:ptCount val="1"/>
                <c:pt idx="0">
                  <c:v>Day 14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'Data Analysis'!$N$11:$O$11</c:f>
                <c:numCache>
                  <c:formatCode>General</c:formatCode>
                  <c:ptCount val="2"/>
                  <c:pt idx="0">
                    <c:v>0.235182592893267</c:v>
                  </c:pt>
                  <c:pt idx="1">
                    <c:v>0.459931589115889</c:v>
                  </c:pt>
                </c:numCache>
              </c:numRef>
            </c:plus>
            <c:minus>
              <c:numRef>
                <c:f>'Data Analysis'!$N$11:$O$11</c:f>
                <c:numCache>
                  <c:formatCode>General</c:formatCode>
                  <c:ptCount val="2"/>
                  <c:pt idx="0">
                    <c:v>0.235182592893267</c:v>
                  </c:pt>
                  <c:pt idx="1">
                    <c:v>0.459931589115889</c:v>
                  </c:pt>
                </c:numCache>
              </c:numRef>
            </c:minus>
          </c:errBars>
          <c:cat>
            <c:strRef>
              <c:f>'Data Analysis'!$H$4:$I$4</c:f>
              <c:strCache>
                <c:ptCount val="2"/>
                <c:pt idx="0">
                  <c:v>RGD-</c:v>
                </c:pt>
                <c:pt idx="1">
                  <c:v>RGD++</c:v>
                </c:pt>
              </c:strCache>
            </c:strRef>
          </c:cat>
          <c:val>
            <c:numRef>
              <c:f>'Data Analysis'!$N$10:$O$10</c:f>
              <c:numCache>
                <c:formatCode>0.00</c:formatCode>
                <c:ptCount val="2"/>
                <c:pt idx="0">
                  <c:v>0.43848</c:v>
                </c:pt>
                <c:pt idx="1">
                  <c:v>0.869333333333333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03423392"/>
        <c:axId val="-1703420128"/>
      </c:barChart>
      <c:catAx>
        <c:axId val="-17034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500" b="0">
                <a:latin typeface="Arial"/>
                <a:cs typeface="Arial"/>
              </a:defRPr>
            </a:pPr>
            <a:endParaRPr lang="en-US"/>
          </a:p>
        </c:txPr>
        <c:crossAx val="-1703420128"/>
        <c:crosses val="autoZero"/>
        <c:auto val="1"/>
        <c:lblAlgn val="ctr"/>
        <c:lblOffset val="100"/>
        <c:noMultiLvlLbl val="0"/>
      </c:catAx>
      <c:valAx>
        <c:axId val="-1703420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500" b="0">
                    <a:latin typeface="Arial"/>
                    <a:cs typeface="Arial"/>
                  </a:defRPr>
                </a:pPr>
                <a:r>
                  <a:rPr lang="en-US" sz="1500" b="0">
                    <a:latin typeface="Arial"/>
                    <a:cs typeface="Arial"/>
                  </a:rPr>
                  <a:t>Cells/Hydrogel (millions)</a:t>
                </a:r>
              </a:p>
            </c:rich>
          </c:tx>
          <c:layout>
            <c:manualLayout>
              <c:xMode val="edge"/>
              <c:yMode val="edge"/>
              <c:x val="0.0320167000535512"/>
              <c:y val="0.05349081364829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500" b="0">
                <a:latin typeface="Arial"/>
                <a:cs typeface="Arial"/>
              </a:defRPr>
            </a:pPr>
            <a:endParaRPr lang="en-US"/>
          </a:p>
        </c:txPr>
        <c:crossAx val="-1703423392"/>
        <c:crosses val="autoZero"/>
        <c:crossBetween val="between"/>
        <c:minorUnit val="0.4"/>
      </c:valAx>
    </c:plotArea>
    <c:legend>
      <c:legendPos val="b"/>
      <c:layout>
        <c:manualLayout>
          <c:xMode val="edge"/>
          <c:yMode val="edge"/>
          <c:x val="0.31244094488189"/>
          <c:y val="0.854583333333333"/>
          <c:w val="0.539093397330372"/>
          <c:h val="0.102427165354331"/>
        </c:manualLayout>
      </c:layout>
      <c:overlay val="0"/>
      <c:txPr>
        <a:bodyPr/>
        <a:lstStyle/>
        <a:p>
          <a:pPr>
            <a:defRPr sz="1500"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4" Type="http://schemas.openxmlformats.org/officeDocument/2006/relationships/chart" Target="../charts/chart7.xml"/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14287</xdr:rowOff>
    </xdr:from>
    <xdr:to>
      <xdr:col>13</xdr:col>
      <xdr:colOff>323850</xdr:colOff>
      <xdr:row>22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142875</xdr:colOff>
      <xdr:row>14</xdr:row>
      <xdr:rowOff>123825</xdr:rowOff>
    </xdr:from>
    <xdr:to>
      <xdr:col>28</xdr:col>
      <xdr:colOff>447675</xdr:colOff>
      <xdr:row>29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13</xdr:col>
      <xdr:colOff>304800</xdr:colOff>
      <xdr:row>38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374650</xdr:colOff>
      <xdr:row>58</xdr:row>
      <xdr:rowOff>1587</xdr:rowOff>
    </xdr:from>
    <xdr:to>
      <xdr:col>22</xdr:col>
      <xdr:colOff>6350</xdr:colOff>
      <xdr:row>72</xdr:row>
      <xdr:rowOff>77787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479425</xdr:colOff>
      <xdr:row>61</xdr:row>
      <xdr:rowOff>114300</xdr:rowOff>
    </xdr:from>
    <xdr:to>
      <xdr:col>13</xdr:col>
      <xdr:colOff>111125</xdr:colOff>
      <xdr:row>76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177800</xdr:colOff>
      <xdr:row>40</xdr:row>
      <xdr:rowOff>50800</xdr:rowOff>
    </xdr:from>
    <xdr:to>
      <xdr:col>27</xdr:col>
      <xdr:colOff>482600</xdr:colOff>
      <xdr:row>54</xdr:row>
      <xdr:rowOff>127000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101600</xdr:colOff>
      <xdr:row>12</xdr:row>
      <xdr:rowOff>127000</xdr:rowOff>
    </xdr:from>
    <xdr:to>
      <xdr:col>13</xdr:col>
      <xdr:colOff>431800</xdr:colOff>
      <xdr:row>29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9.33203125" bestFit="1" customWidth="1"/>
    <col min="2" max="2" width="14" bestFit="1" customWidth="1"/>
    <col min="4" max="4" width="10" bestFit="1" customWidth="1"/>
    <col min="5" max="5" width="14" bestFit="1" customWidth="1"/>
  </cols>
  <sheetData>
    <row r="1" spans="1:21" x14ac:dyDescent="0.2">
      <c r="A1" s="11" t="s">
        <v>5</v>
      </c>
      <c r="B1" s="11"/>
      <c r="C1" s="11"/>
      <c r="D1" s="11"/>
      <c r="E1" s="11"/>
    </row>
    <row r="2" spans="1:21" x14ac:dyDescent="0.2">
      <c r="A2" s="11" t="s">
        <v>3</v>
      </c>
      <c r="B2" s="11"/>
      <c r="C2" s="11"/>
      <c r="D2" s="11"/>
      <c r="E2" s="11"/>
      <c r="G2" s="11" t="s">
        <v>12</v>
      </c>
      <c r="H2" s="11"/>
      <c r="I2" s="11"/>
      <c r="J2" s="11"/>
      <c r="K2" s="11"/>
      <c r="L2" s="11"/>
      <c r="M2" s="11"/>
      <c r="S2" t="s">
        <v>14</v>
      </c>
    </row>
    <row r="3" spans="1:21" x14ac:dyDescent="0.2">
      <c r="A3" t="s">
        <v>0</v>
      </c>
      <c r="D3" t="s">
        <v>1</v>
      </c>
      <c r="H3" t="s">
        <v>3</v>
      </c>
      <c r="K3" t="s">
        <v>7</v>
      </c>
      <c r="S3" t="s">
        <v>15</v>
      </c>
    </row>
    <row r="4" spans="1:21" x14ac:dyDescent="0.2">
      <c r="A4" t="s">
        <v>2</v>
      </c>
      <c r="B4" t="s">
        <v>6</v>
      </c>
      <c r="D4" t="s">
        <v>4</v>
      </c>
      <c r="E4" t="s">
        <v>6</v>
      </c>
      <c r="H4" t="s">
        <v>11</v>
      </c>
      <c r="I4" t="s">
        <v>8</v>
      </c>
      <c r="K4" t="s">
        <v>11</v>
      </c>
      <c r="L4" t="s">
        <v>8</v>
      </c>
      <c r="N4" t="s">
        <v>11</v>
      </c>
      <c r="O4" t="s">
        <v>8</v>
      </c>
      <c r="R4">
        <v>1</v>
      </c>
      <c r="S4" s="1">
        <f>B5</f>
        <v>269000</v>
      </c>
      <c r="U4" t="s">
        <v>16</v>
      </c>
    </row>
    <row r="5" spans="1:21" x14ac:dyDescent="0.2">
      <c r="A5">
        <v>1</v>
      </c>
      <c r="B5" s="1">
        <v>269000</v>
      </c>
      <c r="D5">
        <v>1</v>
      </c>
      <c r="E5" s="1">
        <v>173000</v>
      </c>
      <c r="G5" t="s">
        <v>9</v>
      </c>
      <c r="H5" s="1">
        <f>AVERAGE(B5:B10)</f>
        <v>233333.33333333334</v>
      </c>
      <c r="I5" s="1">
        <f>AVERAGE(E5:E10)</f>
        <v>457033.33333333331</v>
      </c>
      <c r="K5" s="1">
        <f>AVERAGE(B15:B20)</f>
        <v>521000</v>
      </c>
      <c r="L5" s="1">
        <f>AVERAGE(E15:E20)</f>
        <v>872500</v>
      </c>
      <c r="N5" s="1">
        <f>AVERAGE(B26:B31)</f>
        <v>869333.33333333337</v>
      </c>
      <c r="O5" s="1">
        <f>AVERAGE(E26:E31)</f>
        <v>583733.33333333337</v>
      </c>
      <c r="R5">
        <f>R4</f>
        <v>1</v>
      </c>
      <c r="S5" s="1">
        <f t="shared" ref="S5:S9" si="0">B6</f>
        <v>0</v>
      </c>
    </row>
    <row r="6" spans="1:21" x14ac:dyDescent="0.2">
      <c r="A6">
        <v>2</v>
      </c>
      <c r="B6" s="1">
        <v>0</v>
      </c>
      <c r="D6">
        <v>2</v>
      </c>
      <c r="E6" s="1">
        <v>2110000</v>
      </c>
      <c r="G6" t="s">
        <v>10</v>
      </c>
      <c r="H6">
        <f>STDEV(B5:B10)</f>
        <v>277661.42452034395</v>
      </c>
      <c r="I6">
        <f>STDEV(E5:E10)</f>
        <v>811246.42289915006</v>
      </c>
      <c r="K6">
        <f>STDEV(B15:B20)</f>
        <v>262238.82245007128</v>
      </c>
      <c r="L6">
        <f>STDEV(E15:E20)</f>
        <v>477125.87437698239</v>
      </c>
      <c r="N6">
        <f>STDEV(B26:B31)</f>
        <v>459931.58911588864</v>
      </c>
      <c r="O6">
        <f>STDEV(E26:E31)</f>
        <v>413327.795661829</v>
      </c>
      <c r="R6">
        <f t="shared" ref="R6:R9" si="1">R5</f>
        <v>1</v>
      </c>
      <c r="S6" s="1">
        <f t="shared" si="0"/>
        <v>0</v>
      </c>
    </row>
    <row r="7" spans="1:21" x14ac:dyDescent="0.2">
      <c r="A7">
        <v>3</v>
      </c>
      <c r="B7" s="1">
        <v>0</v>
      </c>
      <c r="D7">
        <v>3</v>
      </c>
      <c r="E7" s="1">
        <v>143000</v>
      </c>
      <c r="R7">
        <f t="shared" si="1"/>
        <v>1</v>
      </c>
      <c r="S7" s="1">
        <f t="shared" si="0"/>
        <v>142000</v>
      </c>
    </row>
    <row r="8" spans="1:21" x14ac:dyDescent="0.2">
      <c r="A8">
        <v>4</v>
      </c>
      <c r="B8" s="1">
        <v>142000</v>
      </c>
      <c r="D8">
        <v>4</v>
      </c>
      <c r="E8" s="1">
        <v>52800</v>
      </c>
      <c r="R8">
        <f t="shared" si="1"/>
        <v>1</v>
      </c>
      <c r="S8" s="1">
        <f t="shared" si="0"/>
        <v>750000</v>
      </c>
    </row>
    <row r="9" spans="1:21" x14ac:dyDescent="0.2">
      <c r="A9">
        <v>5</v>
      </c>
      <c r="B9" s="1">
        <v>750000</v>
      </c>
      <c r="D9">
        <v>5</v>
      </c>
      <c r="E9" s="1">
        <v>176000</v>
      </c>
      <c r="R9">
        <f t="shared" si="1"/>
        <v>1</v>
      </c>
      <c r="S9" s="1">
        <f t="shared" si="0"/>
        <v>239000</v>
      </c>
    </row>
    <row r="10" spans="1:21" x14ac:dyDescent="0.2">
      <c r="A10">
        <v>6</v>
      </c>
      <c r="B10" s="1">
        <v>239000</v>
      </c>
      <c r="D10">
        <v>6</v>
      </c>
      <c r="E10" s="1">
        <v>87400</v>
      </c>
      <c r="R10">
        <v>5</v>
      </c>
      <c r="S10" s="1">
        <f>E5</f>
        <v>173000</v>
      </c>
      <c r="U10" t="s">
        <v>17</v>
      </c>
    </row>
    <row r="11" spans="1:21" x14ac:dyDescent="0.2">
      <c r="R11">
        <f>R10</f>
        <v>5</v>
      </c>
      <c r="S11" s="1">
        <f>E6</f>
        <v>2110000</v>
      </c>
    </row>
    <row r="12" spans="1:21" x14ac:dyDescent="0.2">
      <c r="A12" s="11" t="s">
        <v>7</v>
      </c>
      <c r="B12" s="11"/>
      <c r="C12" s="11"/>
      <c r="D12" s="11"/>
      <c r="E12" s="11"/>
      <c r="R12">
        <f t="shared" ref="R12:R15" si="2">R11</f>
        <v>5</v>
      </c>
      <c r="S12" s="1">
        <f t="shared" ref="S12:S15" si="3">E7</f>
        <v>143000</v>
      </c>
    </row>
    <row r="13" spans="1:21" x14ac:dyDescent="0.2">
      <c r="A13" t="s">
        <v>0</v>
      </c>
      <c r="D13" t="s">
        <v>0</v>
      </c>
      <c r="R13">
        <f t="shared" si="2"/>
        <v>5</v>
      </c>
      <c r="S13" s="1">
        <f t="shared" si="3"/>
        <v>52800</v>
      </c>
    </row>
    <row r="14" spans="1:21" x14ac:dyDescent="0.2">
      <c r="A14" t="s">
        <v>2</v>
      </c>
      <c r="B14" t="s">
        <v>6</v>
      </c>
      <c r="D14" t="s">
        <v>4</v>
      </c>
      <c r="E14" t="s">
        <v>6</v>
      </c>
      <c r="R14">
        <f t="shared" si="2"/>
        <v>5</v>
      </c>
      <c r="S14" s="1">
        <f t="shared" si="3"/>
        <v>176000</v>
      </c>
    </row>
    <row r="15" spans="1:21" x14ac:dyDescent="0.2">
      <c r="A15">
        <v>1</v>
      </c>
      <c r="B15" s="1">
        <f>8.56*10^5</f>
        <v>856000</v>
      </c>
      <c r="D15">
        <v>1</v>
      </c>
      <c r="E15" s="1">
        <v>198000</v>
      </c>
      <c r="R15">
        <f t="shared" si="2"/>
        <v>5</v>
      </c>
      <c r="S15" s="1">
        <f t="shared" si="3"/>
        <v>87400</v>
      </c>
    </row>
    <row r="16" spans="1:21" x14ac:dyDescent="0.2">
      <c r="A16">
        <v>2</v>
      </c>
      <c r="B16" s="1">
        <f>5.3*10^5</f>
        <v>530000</v>
      </c>
      <c r="D16">
        <v>2</v>
      </c>
      <c r="E16" s="1">
        <f>1.68*10^6</f>
        <v>1680000</v>
      </c>
      <c r="R16">
        <v>2</v>
      </c>
      <c r="S16" s="1">
        <f>B15</f>
        <v>856000</v>
      </c>
      <c r="U16" t="s">
        <v>18</v>
      </c>
    </row>
    <row r="17" spans="1:21" x14ac:dyDescent="0.2">
      <c r="A17">
        <v>3</v>
      </c>
      <c r="B17" s="1">
        <f>2.52*10^5</f>
        <v>252000</v>
      </c>
      <c r="D17">
        <v>3</v>
      </c>
      <c r="E17" s="1">
        <f>8.75*10^5</f>
        <v>875000</v>
      </c>
      <c r="R17">
        <f>R16</f>
        <v>2</v>
      </c>
      <c r="S17" s="1">
        <f>B16</f>
        <v>530000</v>
      </c>
    </row>
    <row r="18" spans="1:21" x14ac:dyDescent="0.2">
      <c r="A18">
        <v>4</v>
      </c>
      <c r="B18" s="1">
        <f>2.84*10^5</f>
        <v>284000</v>
      </c>
      <c r="D18">
        <v>4</v>
      </c>
      <c r="E18" s="1">
        <f>9.52*10^5</f>
        <v>952000</v>
      </c>
      <c r="R18">
        <f t="shared" ref="R18:R21" si="4">R17</f>
        <v>2</v>
      </c>
      <c r="S18" s="1">
        <f t="shared" ref="S18:S21" si="5">B17</f>
        <v>252000</v>
      </c>
    </row>
    <row r="19" spans="1:21" x14ac:dyDescent="0.2">
      <c r="A19">
        <v>5</v>
      </c>
      <c r="B19" s="1">
        <f>3.9*10^5</f>
        <v>390000</v>
      </c>
      <c r="D19">
        <v>5</v>
      </c>
      <c r="E19" s="1">
        <f>7.95*10^5</f>
        <v>795000</v>
      </c>
      <c r="R19">
        <f t="shared" si="4"/>
        <v>2</v>
      </c>
      <c r="S19" s="1">
        <f t="shared" si="5"/>
        <v>284000</v>
      </c>
    </row>
    <row r="20" spans="1:21" x14ac:dyDescent="0.2">
      <c r="A20">
        <v>6</v>
      </c>
      <c r="B20" s="1">
        <f>8.14*10^5</f>
        <v>814000</v>
      </c>
      <c r="D20">
        <v>6</v>
      </c>
      <c r="E20" s="1">
        <f>7.35*10^5</f>
        <v>735000</v>
      </c>
      <c r="R20">
        <f t="shared" si="4"/>
        <v>2</v>
      </c>
      <c r="S20" s="1">
        <f t="shared" si="5"/>
        <v>390000</v>
      </c>
    </row>
    <row r="21" spans="1:21" x14ac:dyDescent="0.2">
      <c r="R21">
        <f t="shared" si="4"/>
        <v>2</v>
      </c>
      <c r="S21" s="1">
        <f t="shared" si="5"/>
        <v>814000</v>
      </c>
    </row>
    <row r="22" spans="1:21" x14ac:dyDescent="0.2">
      <c r="R22">
        <v>3</v>
      </c>
      <c r="S22" s="1">
        <f>B26</f>
        <v>458000</v>
      </c>
      <c r="U22" t="s">
        <v>19</v>
      </c>
    </row>
    <row r="23" spans="1:21" x14ac:dyDescent="0.2">
      <c r="C23" t="s">
        <v>13</v>
      </c>
      <c r="R23">
        <f>R22</f>
        <v>3</v>
      </c>
      <c r="S23" s="1">
        <f>B27</f>
        <v>1210000</v>
      </c>
    </row>
    <row r="24" spans="1:21" x14ac:dyDescent="0.2">
      <c r="A24" t="s">
        <v>0</v>
      </c>
      <c r="D24" t="s">
        <v>0</v>
      </c>
      <c r="R24">
        <f t="shared" ref="R24:R27" si="6">R23</f>
        <v>3</v>
      </c>
      <c r="S24" s="1">
        <f t="shared" ref="S24:S27" si="7">B28</f>
        <v>560000</v>
      </c>
    </row>
    <row r="25" spans="1:21" x14ac:dyDescent="0.2">
      <c r="A25" t="s">
        <v>2</v>
      </c>
      <c r="B25" t="s">
        <v>6</v>
      </c>
      <c r="D25" t="s">
        <v>4</v>
      </c>
      <c r="E25" t="s">
        <v>6</v>
      </c>
      <c r="R25">
        <f t="shared" si="6"/>
        <v>3</v>
      </c>
      <c r="S25" s="1">
        <f t="shared" si="7"/>
        <v>1410000</v>
      </c>
    </row>
    <row r="26" spans="1:21" x14ac:dyDescent="0.2">
      <c r="A26">
        <v>1</v>
      </c>
      <c r="B26" s="1">
        <v>458000</v>
      </c>
      <c r="D26">
        <v>1</v>
      </c>
      <c r="E26" s="1">
        <f>6.21*10^5</f>
        <v>621000</v>
      </c>
      <c r="R26">
        <f t="shared" si="6"/>
        <v>3</v>
      </c>
      <c r="S26" s="1">
        <f t="shared" si="7"/>
        <v>1220000</v>
      </c>
    </row>
    <row r="27" spans="1:21" x14ac:dyDescent="0.2">
      <c r="A27">
        <v>2</v>
      </c>
      <c r="B27" s="1">
        <v>1210000</v>
      </c>
      <c r="D27">
        <v>2</v>
      </c>
      <c r="E27" s="1">
        <f>1.31*10^6</f>
        <v>1310000</v>
      </c>
      <c r="R27">
        <f t="shared" si="6"/>
        <v>3</v>
      </c>
      <c r="S27" s="1">
        <f t="shared" si="7"/>
        <v>358000</v>
      </c>
    </row>
    <row r="28" spans="1:21" x14ac:dyDescent="0.2">
      <c r="A28">
        <v>3</v>
      </c>
      <c r="B28" s="1">
        <v>560000</v>
      </c>
      <c r="D28">
        <v>3</v>
      </c>
      <c r="E28" s="1">
        <f>6.16*10^5</f>
        <v>616000</v>
      </c>
      <c r="R28">
        <v>6</v>
      </c>
      <c r="S28" s="1">
        <f>E15</f>
        <v>198000</v>
      </c>
      <c r="U28" t="s">
        <v>20</v>
      </c>
    </row>
    <row r="29" spans="1:21" x14ac:dyDescent="0.2">
      <c r="A29">
        <v>4</v>
      </c>
      <c r="B29" s="1">
        <v>1410000</v>
      </c>
      <c r="D29">
        <v>4</v>
      </c>
      <c r="E29" s="1">
        <f>7.64*10^4</f>
        <v>76400</v>
      </c>
      <c r="R29">
        <f>R28</f>
        <v>6</v>
      </c>
      <c r="S29" s="1">
        <f>E16</f>
        <v>1680000</v>
      </c>
    </row>
    <row r="30" spans="1:21" x14ac:dyDescent="0.2">
      <c r="A30">
        <v>5</v>
      </c>
      <c r="B30" s="1">
        <v>1220000</v>
      </c>
      <c r="D30">
        <v>5</v>
      </c>
      <c r="E30" s="1">
        <f>3.27*10^5</f>
        <v>327000</v>
      </c>
      <c r="R30">
        <f t="shared" ref="R30:R33" si="8">R29</f>
        <v>6</v>
      </c>
      <c r="S30" s="1">
        <f t="shared" ref="S30:S33" si="9">E17</f>
        <v>875000</v>
      </c>
    </row>
    <row r="31" spans="1:21" x14ac:dyDescent="0.2">
      <c r="A31">
        <v>6</v>
      </c>
      <c r="B31" s="1">
        <v>358000</v>
      </c>
      <c r="D31">
        <v>6</v>
      </c>
      <c r="E31" s="1">
        <f>5.52*10^5</f>
        <v>552000</v>
      </c>
      <c r="R31">
        <f t="shared" si="8"/>
        <v>6</v>
      </c>
      <c r="S31" s="1">
        <f t="shared" si="9"/>
        <v>952000</v>
      </c>
    </row>
    <row r="32" spans="1:21" x14ac:dyDescent="0.2">
      <c r="R32">
        <f t="shared" si="8"/>
        <v>6</v>
      </c>
      <c r="S32" s="1">
        <f t="shared" si="9"/>
        <v>795000</v>
      </c>
    </row>
    <row r="33" spans="2:21" x14ac:dyDescent="0.2">
      <c r="R33">
        <f t="shared" si="8"/>
        <v>6</v>
      </c>
      <c r="S33" s="1">
        <f t="shared" si="9"/>
        <v>735000</v>
      </c>
    </row>
    <row r="34" spans="2:21" x14ac:dyDescent="0.2">
      <c r="B34" t="s">
        <v>22</v>
      </c>
      <c r="R34">
        <v>7</v>
      </c>
      <c r="S34" s="1">
        <f>E26</f>
        <v>621000</v>
      </c>
      <c r="U34" t="s">
        <v>21</v>
      </c>
    </row>
    <row r="35" spans="2:21" x14ac:dyDescent="0.2">
      <c r="R35">
        <f>R34</f>
        <v>7</v>
      </c>
      <c r="S35" s="1">
        <f>E27</f>
        <v>1310000</v>
      </c>
    </row>
    <row r="36" spans="2:21" x14ac:dyDescent="0.2">
      <c r="R36">
        <f t="shared" ref="R36:R39" si="10">R35</f>
        <v>7</v>
      </c>
      <c r="S36" s="1">
        <f t="shared" ref="S36:S39" si="11">E28</f>
        <v>616000</v>
      </c>
    </row>
    <row r="37" spans="2:21" x14ac:dyDescent="0.2">
      <c r="R37">
        <f t="shared" si="10"/>
        <v>7</v>
      </c>
      <c r="S37" s="1">
        <f t="shared" si="11"/>
        <v>76400</v>
      </c>
    </row>
    <row r="38" spans="2:21" x14ac:dyDescent="0.2">
      <c r="R38">
        <f t="shared" si="10"/>
        <v>7</v>
      </c>
      <c r="S38" s="1">
        <f t="shared" si="11"/>
        <v>327000</v>
      </c>
    </row>
    <row r="39" spans="2:21" x14ac:dyDescent="0.2">
      <c r="R39">
        <f t="shared" si="10"/>
        <v>7</v>
      </c>
      <c r="S39" s="1">
        <f t="shared" si="11"/>
        <v>552000</v>
      </c>
    </row>
  </sheetData>
  <mergeCells count="4">
    <mergeCell ref="A1:E1"/>
    <mergeCell ref="A2:E2"/>
    <mergeCell ref="A12:E12"/>
    <mergeCell ref="G2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abSelected="1" topLeftCell="C5" workbookViewId="0">
      <selection activeCell="G34" sqref="G34"/>
    </sheetView>
  </sheetViews>
  <sheetFormatPr baseColWidth="10" defaultColWidth="8.83203125" defaultRowHeight="15" x14ac:dyDescent="0.2"/>
  <cols>
    <col min="1" max="1" width="9.33203125" bestFit="1" customWidth="1"/>
    <col min="2" max="2" width="14" bestFit="1" customWidth="1"/>
    <col min="4" max="4" width="10" bestFit="1" customWidth="1"/>
    <col min="5" max="5" width="14" bestFit="1" customWidth="1"/>
  </cols>
  <sheetData>
    <row r="1" spans="1:26" x14ac:dyDescent="0.2">
      <c r="A1" s="11" t="s">
        <v>5</v>
      </c>
      <c r="B1" s="11"/>
      <c r="C1" s="11"/>
      <c r="D1" s="11"/>
      <c r="E1" s="11"/>
    </row>
    <row r="2" spans="1:26" x14ac:dyDescent="0.2">
      <c r="A2" s="11" t="s">
        <v>3</v>
      </c>
      <c r="B2" s="11"/>
      <c r="C2" s="11"/>
      <c r="D2" s="11"/>
      <c r="E2" s="11"/>
      <c r="G2" s="11" t="s">
        <v>12</v>
      </c>
      <c r="H2" s="11"/>
      <c r="I2" s="11"/>
      <c r="J2" s="11"/>
      <c r="K2" s="11"/>
      <c r="L2" s="11"/>
      <c r="M2" s="11"/>
    </row>
    <row r="3" spans="1:26" ht="16" x14ac:dyDescent="0.2">
      <c r="A3" t="s">
        <v>0</v>
      </c>
      <c r="D3" t="s">
        <v>1</v>
      </c>
      <c r="H3" t="s">
        <v>3</v>
      </c>
      <c r="K3" t="s">
        <v>7</v>
      </c>
      <c r="N3" t="s">
        <v>13</v>
      </c>
      <c r="S3" s="5" t="s">
        <v>36</v>
      </c>
      <c r="T3" s="5" t="s">
        <v>37</v>
      </c>
      <c r="U3" t="s">
        <v>15</v>
      </c>
    </row>
    <row r="4" spans="1:26" x14ac:dyDescent="0.2">
      <c r="A4" t="s">
        <v>2</v>
      </c>
      <c r="B4" t="s">
        <v>6</v>
      </c>
      <c r="D4" t="s">
        <v>4</v>
      </c>
      <c r="E4" t="s">
        <v>6</v>
      </c>
      <c r="H4" s="10" t="s">
        <v>59</v>
      </c>
      <c r="I4" s="10" t="s">
        <v>60</v>
      </c>
      <c r="K4" t="s">
        <v>8</v>
      </c>
      <c r="L4" t="s">
        <v>11</v>
      </c>
      <c r="N4" t="s">
        <v>8</v>
      </c>
      <c r="O4" t="s">
        <v>11</v>
      </c>
      <c r="R4">
        <v>1</v>
      </c>
      <c r="S4" t="s">
        <v>34</v>
      </c>
      <c r="T4" t="s">
        <v>47</v>
      </c>
      <c r="U4" s="1">
        <f>B5</f>
        <v>269000</v>
      </c>
      <c r="W4" t="s">
        <v>16</v>
      </c>
      <c r="Z4" s="6" t="s">
        <v>46</v>
      </c>
    </row>
    <row r="5" spans="1:26" x14ac:dyDescent="0.2">
      <c r="A5">
        <v>1</v>
      </c>
      <c r="B5" s="1">
        <f>'Raw Data'!B5</f>
        <v>269000</v>
      </c>
      <c r="D5">
        <v>1</v>
      </c>
      <c r="E5" s="1">
        <f>'Raw Data'!E5</f>
        <v>173000</v>
      </c>
      <c r="G5" t="s">
        <v>9</v>
      </c>
      <c r="H5" s="1">
        <f>AVERAGE(E5:E10)</f>
        <v>126440</v>
      </c>
      <c r="I5" s="1">
        <f>AVERAGE(B5:B10)</f>
        <v>350000</v>
      </c>
      <c r="K5" s="1">
        <f>AVERAGE(E15:E20)</f>
        <v>839250</v>
      </c>
      <c r="L5" s="1">
        <f>AVERAGE(B15:B20)</f>
        <v>521000</v>
      </c>
      <c r="N5" s="1">
        <f>AVERAGE(E26:E31)</f>
        <v>438480</v>
      </c>
      <c r="O5" s="1">
        <f>AVERAGE(B26:B31)</f>
        <v>869333.33333333337</v>
      </c>
      <c r="R5">
        <f>R4</f>
        <v>1</v>
      </c>
      <c r="S5" t="s">
        <v>34</v>
      </c>
      <c r="T5" t="str">
        <f>T4</f>
        <v>d1</v>
      </c>
      <c r="U5" s="1"/>
      <c r="Y5" t="s">
        <v>38</v>
      </c>
      <c r="Z5" t="s">
        <v>42</v>
      </c>
    </row>
    <row r="6" spans="1:26" x14ac:dyDescent="0.2">
      <c r="A6">
        <v>2</v>
      </c>
      <c r="B6" s="1"/>
      <c r="D6">
        <v>2</v>
      </c>
      <c r="E6" s="1"/>
      <c r="G6" t="s">
        <v>10</v>
      </c>
      <c r="H6">
        <f>STDEV(E5:E10)</f>
        <v>54417.901466337345</v>
      </c>
      <c r="I6">
        <f>STDEV(B5:B10)</f>
        <v>272118.84658484551</v>
      </c>
      <c r="K6">
        <f>STDEV(E15:E20)</f>
        <v>94545.844259103556</v>
      </c>
      <c r="L6">
        <f>STDEV(B15:B20)</f>
        <v>262238.82245007128</v>
      </c>
      <c r="N6">
        <f>STDEV(E26:E31)</f>
        <v>235182.59289326664</v>
      </c>
      <c r="O6">
        <f>STDEV(B26:B31)</f>
        <v>459931.58911588864</v>
      </c>
      <c r="R6">
        <f t="shared" ref="R6:R9" si="0">R5</f>
        <v>1</v>
      </c>
      <c r="S6" t="s">
        <v>34</v>
      </c>
      <c r="T6" t="str">
        <f t="shared" ref="T6:T9" si="1">T5</f>
        <v>d1</v>
      </c>
      <c r="U6" s="1"/>
      <c r="Y6" t="s">
        <v>39</v>
      </c>
      <c r="Z6" t="s">
        <v>43</v>
      </c>
    </row>
    <row r="7" spans="1:26" x14ac:dyDescent="0.2">
      <c r="A7">
        <v>3</v>
      </c>
      <c r="B7" s="1"/>
      <c r="D7">
        <v>3</v>
      </c>
      <c r="E7" s="1">
        <f>'Raw Data'!E7</f>
        <v>143000</v>
      </c>
      <c r="H7" s="1"/>
      <c r="R7">
        <f t="shared" si="0"/>
        <v>1</v>
      </c>
      <c r="S7" t="s">
        <v>34</v>
      </c>
      <c r="T7" t="str">
        <f t="shared" si="1"/>
        <v>d1</v>
      </c>
      <c r="U7" s="1">
        <f>B8</f>
        <v>142000</v>
      </c>
      <c r="Y7" t="s">
        <v>40</v>
      </c>
      <c r="Z7" t="s">
        <v>44</v>
      </c>
    </row>
    <row r="8" spans="1:26" x14ac:dyDescent="0.2">
      <c r="A8">
        <v>4</v>
      </c>
      <c r="B8" s="1">
        <f>'Raw Data'!B8</f>
        <v>142000</v>
      </c>
      <c r="D8">
        <v>4</v>
      </c>
      <c r="E8" s="1">
        <f>'Raw Data'!E8</f>
        <v>52800</v>
      </c>
      <c r="H8" t="s">
        <v>3</v>
      </c>
      <c r="K8" t="s">
        <v>7</v>
      </c>
      <c r="N8" t="s">
        <v>13</v>
      </c>
      <c r="R8">
        <f t="shared" si="0"/>
        <v>1</v>
      </c>
      <c r="S8" t="s">
        <v>34</v>
      </c>
      <c r="T8" t="str">
        <f t="shared" si="1"/>
        <v>d1</v>
      </c>
      <c r="U8" s="1">
        <f t="shared" ref="U8:U9" si="2">B9</f>
        <v>750000</v>
      </c>
      <c r="Y8" t="s">
        <v>41</v>
      </c>
      <c r="Z8" t="s">
        <v>45</v>
      </c>
    </row>
    <row r="9" spans="1:26" x14ac:dyDescent="0.2">
      <c r="A9">
        <v>5</v>
      </c>
      <c r="B9" s="1">
        <f>'Raw Data'!B9</f>
        <v>750000</v>
      </c>
      <c r="D9">
        <v>5</v>
      </c>
      <c r="E9" s="1">
        <f>'Raw Data'!E9</f>
        <v>176000</v>
      </c>
      <c r="H9" s="10" t="s">
        <v>57</v>
      </c>
      <c r="I9" s="10" t="s">
        <v>58</v>
      </c>
      <c r="K9" t="s">
        <v>8</v>
      </c>
      <c r="L9" t="s">
        <v>11</v>
      </c>
      <c r="N9" t="s">
        <v>8</v>
      </c>
      <c r="O9" t="s">
        <v>11</v>
      </c>
      <c r="R9">
        <f t="shared" si="0"/>
        <v>1</v>
      </c>
      <c r="S9" t="s">
        <v>34</v>
      </c>
      <c r="T9" t="str">
        <f t="shared" si="1"/>
        <v>d1</v>
      </c>
      <c r="U9" s="1">
        <f t="shared" si="2"/>
        <v>239000</v>
      </c>
    </row>
    <row r="10" spans="1:26" x14ac:dyDescent="0.2">
      <c r="A10">
        <v>6</v>
      </c>
      <c r="B10" s="1">
        <f>'Raw Data'!B10</f>
        <v>239000</v>
      </c>
      <c r="D10">
        <v>6</v>
      </c>
      <c r="E10" s="1">
        <f>'Raw Data'!E10</f>
        <v>87400</v>
      </c>
      <c r="G10" t="s">
        <v>9</v>
      </c>
      <c r="H10" s="4">
        <f>H5/1000000</f>
        <v>0.12644</v>
      </c>
      <c r="I10" s="4">
        <f>I5/1000000</f>
        <v>0.35</v>
      </c>
      <c r="K10" s="4">
        <f>K5/1000000</f>
        <v>0.83925000000000005</v>
      </c>
      <c r="L10" s="4">
        <f>L5/1000000</f>
        <v>0.52100000000000002</v>
      </c>
      <c r="N10" s="4">
        <f>N5/1000000</f>
        <v>0.43847999999999998</v>
      </c>
      <c r="O10" s="4">
        <f>O5/1000000</f>
        <v>0.8693333333333334</v>
      </c>
      <c r="R10">
        <v>5</v>
      </c>
      <c r="S10" t="str">
        <f>S9</f>
        <v>y</v>
      </c>
      <c r="T10" t="s">
        <v>48</v>
      </c>
      <c r="U10" s="1">
        <f>B15</f>
        <v>856000</v>
      </c>
      <c r="W10" t="s">
        <v>17</v>
      </c>
    </row>
    <row r="11" spans="1:26" x14ac:dyDescent="0.2">
      <c r="G11" t="s">
        <v>10</v>
      </c>
      <c r="H11" s="4">
        <f>H6/1000000</f>
        <v>5.4417901466337348E-2</v>
      </c>
      <c r="I11" s="4">
        <f>I6/1000000</f>
        <v>0.27211884658484553</v>
      </c>
      <c r="K11" s="4">
        <f>K6/1000000</f>
        <v>9.4545844259103562E-2</v>
      </c>
      <c r="L11" s="4">
        <f>L6/1000000</f>
        <v>0.2622388224500713</v>
      </c>
      <c r="N11" s="4">
        <f>N6/1000000</f>
        <v>0.23518259289326665</v>
      </c>
      <c r="O11" s="4">
        <f>O6/1000000</f>
        <v>0.45993158911588866</v>
      </c>
      <c r="R11">
        <f>R10</f>
        <v>5</v>
      </c>
      <c r="S11" t="str">
        <f t="shared" ref="S11:T21" si="3">S10</f>
        <v>y</v>
      </c>
      <c r="T11" t="str">
        <f>T10</f>
        <v>d11</v>
      </c>
      <c r="U11" s="1">
        <f t="shared" ref="U11:U15" si="4">B16</f>
        <v>530000</v>
      </c>
    </row>
    <row r="12" spans="1:26" x14ac:dyDescent="0.2">
      <c r="A12" s="11" t="s">
        <v>7</v>
      </c>
      <c r="B12" s="11"/>
      <c r="C12" s="11"/>
      <c r="D12" s="11"/>
      <c r="E12" s="11"/>
      <c r="R12">
        <f t="shared" ref="R12:R15" si="5">R11</f>
        <v>5</v>
      </c>
      <c r="S12" t="str">
        <f t="shared" si="3"/>
        <v>y</v>
      </c>
      <c r="T12" t="str">
        <f t="shared" si="3"/>
        <v>d11</v>
      </c>
      <c r="U12" s="1">
        <f t="shared" si="4"/>
        <v>252000</v>
      </c>
    </row>
    <row r="13" spans="1:26" x14ac:dyDescent="0.2">
      <c r="A13" t="s">
        <v>0</v>
      </c>
      <c r="D13" t="s">
        <v>0</v>
      </c>
      <c r="R13">
        <f t="shared" si="5"/>
        <v>5</v>
      </c>
      <c r="S13" t="str">
        <f t="shared" si="3"/>
        <v>y</v>
      </c>
      <c r="T13" t="str">
        <f t="shared" si="3"/>
        <v>d11</v>
      </c>
      <c r="U13" s="1">
        <f t="shared" si="4"/>
        <v>284000</v>
      </c>
    </row>
    <row r="14" spans="1:26" x14ac:dyDescent="0.2">
      <c r="A14" t="s">
        <v>2</v>
      </c>
      <c r="B14" t="s">
        <v>6</v>
      </c>
      <c r="D14" t="s">
        <v>4</v>
      </c>
      <c r="E14" t="s">
        <v>6</v>
      </c>
      <c r="R14">
        <f t="shared" si="5"/>
        <v>5</v>
      </c>
      <c r="S14" t="str">
        <f t="shared" si="3"/>
        <v>y</v>
      </c>
      <c r="T14" t="str">
        <f t="shared" si="3"/>
        <v>d11</v>
      </c>
      <c r="U14" s="1">
        <f t="shared" si="4"/>
        <v>390000</v>
      </c>
    </row>
    <row r="15" spans="1:26" x14ac:dyDescent="0.2">
      <c r="A15">
        <v>1</v>
      </c>
      <c r="B15" s="1">
        <f>8.56*10^5</f>
        <v>856000</v>
      </c>
      <c r="D15">
        <v>1</v>
      </c>
      <c r="E15" s="1"/>
      <c r="R15">
        <f t="shared" si="5"/>
        <v>5</v>
      </c>
      <c r="S15" t="str">
        <f t="shared" si="3"/>
        <v>y</v>
      </c>
      <c r="T15" t="str">
        <f t="shared" si="3"/>
        <v>d11</v>
      </c>
      <c r="U15" s="1">
        <f t="shared" si="4"/>
        <v>814000</v>
      </c>
    </row>
    <row r="16" spans="1:26" x14ac:dyDescent="0.2">
      <c r="A16">
        <v>2</v>
      </c>
      <c r="B16" s="1">
        <f>5.3*10^5</f>
        <v>530000</v>
      </c>
      <c r="D16">
        <v>2</v>
      </c>
      <c r="E16" s="1"/>
      <c r="R16">
        <v>2</v>
      </c>
      <c r="S16" t="str">
        <f t="shared" si="3"/>
        <v>y</v>
      </c>
      <c r="T16" t="s">
        <v>49</v>
      </c>
      <c r="U16" s="1">
        <f>B26</f>
        <v>458000</v>
      </c>
      <c r="W16" t="s">
        <v>18</v>
      </c>
    </row>
    <row r="17" spans="1:23" x14ac:dyDescent="0.2">
      <c r="A17">
        <v>3</v>
      </c>
      <c r="B17" s="1">
        <f>2.52*10^5</f>
        <v>252000</v>
      </c>
      <c r="D17">
        <v>3</v>
      </c>
      <c r="E17" s="1">
        <f>8.75*10^5</f>
        <v>875000</v>
      </c>
      <c r="R17">
        <f>R16</f>
        <v>2</v>
      </c>
      <c r="S17" t="str">
        <f t="shared" si="3"/>
        <v>y</v>
      </c>
      <c r="T17" t="str">
        <f>T16</f>
        <v>d14</v>
      </c>
      <c r="U17" s="1">
        <f t="shared" ref="U17:U21" si="6">B27</f>
        <v>1210000</v>
      </c>
    </row>
    <row r="18" spans="1:23" x14ac:dyDescent="0.2">
      <c r="A18">
        <v>4</v>
      </c>
      <c r="B18" s="1">
        <f>2.84*10^5</f>
        <v>284000</v>
      </c>
      <c r="D18">
        <v>4</v>
      </c>
      <c r="E18" s="1">
        <f>9.52*10^5</f>
        <v>952000</v>
      </c>
      <c r="R18">
        <f t="shared" ref="R18:R21" si="7">R17</f>
        <v>2</v>
      </c>
      <c r="S18" t="str">
        <f t="shared" si="3"/>
        <v>y</v>
      </c>
      <c r="T18" t="str">
        <f t="shared" si="3"/>
        <v>d14</v>
      </c>
      <c r="U18" s="1">
        <f t="shared" si="6"/>
        <v>560000</v>
      </c>
    </row>
    <row r="19" spans="1:23" x14ac:dyDescent="0.2">
      <c r="A19">
        <v>5</v>
      </c>
      <c r="B19" s="1">
        <f>3.9*10^5</f>
        <v>390000</v>
      </c>
      <c r="D19">
        <v>5</v>
      </c>
      <c r="E19" s="1">
        <f>7.95*10^5</f>
        <v>795000</v>
      </c>
      <c r="R19">
        <f t="shared" si="7"/>
        <v>2</v>
      </c>
      <c r="S19" t="str">
        <f t="shared" si="3"/>
        <v>y</v>
      </c>
      <c r="T19" t="str">
        <f t="shared" si="3"/>
        <v>d14</v>
      </c>
      <c r="U19" s="1">
        <f t="shared" si="6"/>
        <v>1410000</v>
      </c>
    </row>
    <row r="20" spans="1:23" x14ac:dyDescent="0.2">
      <c r="A20">
        <v>6</v>
      </c>
      <c r="B20" s="1">
        <f>8.14*10^5</f>
        <v>814000</v>
      </c>
      <c r="D20">
        <v>6</v>
      </c>
      <c r="E20" s="1">
        <f>7.35*10^5</f>
        <v>735000</v>
      </c>
      <c r="R20">
        <f t="shared" si="7"/>
        <v>2</v>
      </c>
      <c r="S20" t="str">
        <f t="shared" si="3"/>
        <v>y</v>
      </c>
      <c r="T20" t="str">
        <f t="shared" si="3"/>
        <v>d14</v>
      </c>
      <c r="U20" s="1">
        <f t="shared" si="6"/>
        <v>1220000</v>
      </c>
    </row>
    <row r="21" spans="1:23" x14ac:dyDescent="0.2">
      <c r="R21">
        <f t="shared" si="7"/>
        <v>2</v>
      </c>
      <c r="S21" t="s">
        <v>35</v>
      </c>
      <c r="T21" t="str">
        <f t="shared" si="3"/>
        <v>d14</v>
      </c>
      <c r="U21" s="1">
        <f t="shared" si="6"/>
        <v>358000</v>
      </c>
    </row>
    <row r="22" spans="1:23" x14ac:dyDescent="0.2">
      <c r="R22">
        <v>3</v>
      </c>
      <c r="S22" t="str">
        <f>S21</f>
        <v>n</v>
      </c>
      <c r="T22" t="s">
        <v>47</v>
      </c>
      <c r="U22" s="1">
        <f>E5</f>
        <v>173000</v>
      </c>
      <c r="W22" t="s">
        <v>19</v>
      </c>
    </row>
    <row r="23" spans="1:23" x14ac:dyDescent="0.2">
      <c r="C23" t="s">
        <v>13</v>
      </c>
      <c r="R23">
        <f>R22</f>
        <v>3</v>
      </c>
      <c r="S23" t="str">
        <f t="shared" ref="S23:T39" si="8">S22</f>
        <v>n</v>
      </c>
      <c r="T23" t="str">
        <f>T22</f>
        <v>d1</v>
      </c>
      <c r="U23" s="1"/>
    </row>
    <row r="24" spans="1:23" x14ac:dyDescent="0.2">
      <c r="A24" t="s">
        <v>0</v>
      </c>
      <c r="D24" t="s">
        <v>0</v>
      </c>
      <c r="R24">
        <f t="shared" ref="R24:R27" si="9">R23</f>
        <v>3</v>
      </c>
      <c r="S24" t="str">
        <f t="shared" si="8"/>
        <v>n</v>
      </c>
      <c r="T24" t="str">
        <f t="shared" si="8"/>
        <v>d1</v>
      </c>
      <c r="U24" s="1">
        <f t="shared" ref="U24:U27" si="10">E7</f>
        <v>143000</v>
      </c>
    </row>
    <row r="25" spans="1:23" x14ac:dyDescent="0.2">
      <c r="A25" t="s">
        <v>2</v>
      </c>
      <c r="B25" t="s">
        <v>6</v>
      </c>
      <c r="D25" t="s">
        <v>4</v>
      </c>
      <c r="E25" t="s">
        <v>6</v>
      </c>
      <c r="R25">
        <f t="shared" si="9"/>
        <v>3</v>
      </c>
      <c r="S25" t="str">
        <f t="shared" si="8"/>
        <v>n</v>
      </c>
      <c r="T25" t="str">
        <f t="shared" si="8"/>
        <v>d1</v>
      </c>
      <c r="U25" s="1">
        <f t="shared" si="10"/>
        <v>52800</v>
      </c>
    </row>
    <row r="26" spans="1:23" x14ac:dyDescent="0.2">
      <c r="A26">
        <v>1</v>
      </c>
      <c r="B26" s="1">
        <f>'Raw Data'!B26</f>
        <v>458000</v>
      </c>
      <c r="D26">
        <v>1</v>
      </c>
      <c r="E26" s="1">
        <f>'Raw Data'!E26</f>
        <v>621000</v>
      </c>
      <c r="R26">
        <f t="shared" si="9"/>
        <v>3</v>
      </c>
      <c r="S26" t="str">
        <f t="shared" si="8"/>
        <v>n</v>
      </c>
      <c r="T26" t="str">
        <f t="shared" si="8"/>
        <v>d1</v>
      </c>
      <c r="U26" s="1">
        <f t="shared" si="10"/>
        <v>176000</v>
      </c>
    </row>
    <row r="27" spans="1:23" x14ac:dyDescent="0.2">
      <c r="A27">
        <v>2</v>
      </c>
      <c r="B27" s="1">
        <f>'Raw Data'!B27</f>
        <v>1210000</v>
      </c>
      <c r="D27">
        <v>2</v>
      </c>
      <c r="E27" s="1"/>
      <c r="R27">
        <f t="shared" si="9"/>
        <v>3</v>
      </c>
      <c r="S27" t="str">
        <f t="shared" si="8"/>
        <v>n</v>
      </c>
      <c r="T27" t="str">
        <f t="shared" si="8"/>
        <v>d1</v>
      </c>
      <c r="U27" s="1">
        <f t="shared" si="10"/>
        <v>87400</v>
      </c>
    </row>
    <row r="28" spans="1:23" x14ac:dyDescent="0.2">
      <c r="A28">
        <v>3</v>
      </c>
      <c r="B28" s="1">
        <f>'Raw Data'!B28</f>
        <v>560000</v>
      </c>
      <c r="D28">
        <v>3</v>
      </c>
      <c r="E28" s="1">
        <f>'Raw Data'!E28</f>
        <v>616000</v>
      </c>
      <c r="R28">
        <v>6</v>
      </c>
      <c r="S28" t="str">
        <f t="shared" si="8"/>
        <v>n</v>
      </c>
      <c r="T28" t="s">
        <v>48</v>
      </c>
      <c r="U28" s="1"/>
      <c r="W28" t="s">
        <v>20</v>
      </c>
    </row>
    <row r="29" spans="1:23" x14ac:dyDescent="0.2">
      <c r="A29">
        <v>4</v>
      </c>
      <c r="B29" s="1">
        <f>'Raw Data'!B29</f>
        <v>1410000</v>
      </c>
      <c r="D29">
        <v>4</v>
      </c>
      <c r="E29" s="1">
        <f>'Raw Data'!E29</f>
        <v>76400</v>
      </c>
      <c r="R29">
        <f>R28</f>
        <v>6</v>
      </c>
      <c r="S29" t="str">
        <f t="shared" si="8"/>
        <v>n</v>
      </c>
      <c r="T29" t="str">
        <f>T28</f>
        <v>d11</v>
      </c>
      <c r="U29" s="1"/>
    </row>
    <row r="30" spans="1:23" x14ac:dyDescent="0.2">
      <c r="A30">
        <v>5</v>
      </c>
      <c r="B30" s="1">
        <f>'Raw Data'!B30</f>
        <v>1220000</v>
      </c>
      <c r="D30">
        <v>5</v>
      </c>
      <c r="E30" s="1">
        <f>'Raw Data'!E30</f>
        <v>327000</v>
      </c>
      <c r="R30">
        <f t="shared" ref="R30:R33" si="11">R29</f>
        <v>6</v>
      </c>
      <c r="S30" t="str">
        <f t="shared" si="8"/>
        <v>n</v>
      </c>
      <c r="T30" t="str">
        <f t="shared" si="8"/>
        <v>d11</v>
      </c>
      <c r="U30" s="1">
        <f t="shared" ref="U30:U32" si="12">E17</f>
        <v>875000</v>
      </c>
    </row>
    <row r="31" spans="1:23" x14ac:dyDescent="0.2">
      <c r="A31">
        <v>6</v>
      </c>
      <c r="B31" s="1">
        <f>'Raw Data'!B31</f>
        <v>358000</v>
      </c>
      <c r="D31">
        <v>6</v>
      </c>
      <c r="E31" s="1">
        <f>'Raw Data'!E31</f>
        <v>552000</v>
      </c>
      <c r="R31">
        <f t="shared" si="11"/>
        <v>6</v>
      </c>
      <c r="S31" t="str">
        <f t="shared" si="8"/>
        <v>n</v>
      </c>
      <c r="T31" t="str">
        <f t="shared" si="8"/>
        <v>d11</v>
      </c>
      <c r="U31" s="1">
        <f t="shared" si="12"/>
        <v>952000</v>
      </c>
    </row>
    <row r="32" spans="1:23" x14ac:dyDescent="0.2">
      <c r="R32">
        <f t="shared" si="11"/>
        <v>6</v>
      </c>
      <c r="S32" t="str">
        <f t="shared" si="8"/>
        <v>n</v>
      </c>
      <c r="T32" t="str">
        <f t="shared" si="8"/>
        <v>d11</v>
      </c>
      <c r="U32" s="1">
        <f t="shared" si="12"/>
        <v>795000</v>
      </c>
    </row>
    <row r="33" spans="1:23" x14ac:dyDescent="0.2">
      <c r="R33">
        <f t="shared" si="11"/>
        <v>6</v>
      </c>
      <c r="S33" t="str">
        <f t="shared" si="8"/>
        <v>n</v>
      </c>
      <c r="T33" t="str">
        <f t="shared" si="8"/>
        <v>d11</v>
      </c>
      <c r="U33" s="1">
        <f>E20</f>
        <v>735000</v>
      </c>
    </row>
    <row r="34" spans="1:23" x14ac:dyDescent="0.2">
      <c r="R34">
        <v>7</v>
      </c>
      <c r="S34" t="str">
        <f t="shared" si="8"/>
        <v>n</v>
      </c>
      <c r="T34" t="s">
        <v>49</v>
      </c>
      <c r="U34" s="1">
        <f>E26</f>
        <v>621000</v>
      </c>
      <c r="W34" t="s">
        <v>21</v>
      </c>
    </row>
    <row r="35" spans="1:23" x14ac:dyDescent="0.2">
      <c r="R35">
        <f>R34</f>
        <v>7</v>
      </c>
      <c r="S35" t="str">
        <f t="shared" si="8"/>
        <v>n</v>
      </c>
      <c r="T35" t="str">
        <f>T34</f>
        <v>d14</v>
      </c>
      <c r="U35" s="1"/>
    </row>
    <row r="36" spans="1:23" x14ac:dyDescent="0.2">
      <c r="R36">
        <f t="shared" ref="R36:R39" si="13">R35</f>
        <v>7</v>
      </c>
      <c r="S36" t="str">
        <f t="shared" si="8"/>
        <v>n</v>
      </c>
      <c r="T36" t="str">
        <f t="shared" si="8"/>
        <v>d14</v>
      </c>
      <c r="U36" s="1">
        <f t="shared" ref="U36:U39" si="14">E28</f>
        <v>616000</v>
      </c>
    </row>
    <row r="37" spans="1:23" x14ac:dyDescent="0.2">
      <c r="R37">
        <f t="shared" si="13"/>
        <v>7</v>
      </c>
      <c r="S37" t="str">
        <f t="shared" si="8"/>
        <v>n</v>
      </c>
      <c r="T37" t="str">
        <f t="shared" si="8"/>
        <v>d14</v>
      </c>
      <c r="U37" s="1">
        <f t="shared" si="14"/>
        <v>76400</v>
      </c>
    </row>
    <row r="38" spans="1:23" x14ac:dyDescent="0.2">
      <c r="R38">
        <f t="shared" si="13"/>
        <v>7</v>
      </c>
      <c r="S38" t="str">
        <f t="shared" si="8"/>
        <v>n</v>
      </c>
      <c r="T38" t="str">
        <f t="shared" si="8"/>
        <v>d14</v>
      </c>
      <c r="U38" s="1">
        <f t="shared" si="14"/>
        <v>327000</v>
      </c>
    </row>
    <row r="39" spans="1:23" x14ac:dyDescent="0.2">
      <c r="R39">
        <f t="shared" si="13"/>
        <v>7</v>
      </c>
      <c r="S39" t="str">
        <f t="shared" si="8"/>
        <v>n</v>
      </c>
      <c r="T39" t="str">
        <f t="shared" si="8"/>
        <v>d14</v>
      </c>
      <c r="U39" s="1">
        <f t="shared" si="14"/>
        <v>552000</v>
      </c>
    </row>
    <row r="41" spans="1:23" x14ac:dyDescent="0.2">
      <c r="A41" s="2" t="s">
        <v>23</v>
      </c>
    </row>
    <row r="42" spans="1:23" x14ac:dyDescent="0.2">
      <c r="A42" t="s">
        <v>24</v>
      </c>
      <c r="B42" t="s">
        <v>15</v>
      </c>
      <c r="C42" t="s">
        <v>26</v>
      </c>
      <c r="D42" t="s">
        <v>27</v>
      </c>
      <c r="E42" t="s">
        <v>25</v>
      </c>
      <c r="H42" t="s">
        <v>29</v>
      </c>
      <c r="I42" t="s">
        <v>15</v>
      </c>
      <c r="J42" t="s">
        <v>26</v>
      </c>
      <c r="K42" t="s">
        <v>27</v>
      </c>
      <c r="L42" t="s">
        <v>25</v>
      </c>
      <c r="O42" t="s">
        <v>32</v>
      </c>
      <c r="P42" t="s">
        <v>15</v>
      </c>
      <c r="Q42" t="s">
        <v>26</v>
      </c>
      <c r="R42" t="s">
        <v>27</v>
      </c>
      <c r="S42" t="s">
        <v>25</v>
      </c>
    </row>
    <row r="43" spans="1:23" x14ac:dyDescent="0.2">
      <c r="A43">
        <v>1</v>
      </c>
      <c r="B43" s="1">
        <f>'Raw Data'!B5</f>
        <v>269000</v>
      </c>
      <c r="C43" s="1">
        <f>B43-B48</f>
        <v>30000</v>
      </c>
      <c r="D43" s="3">
        <f t="shared" ref="D43:D48" si="15">C43/E$43</f>
        <v>4.9342105263157895E-2</v>
      </c>
      <c r="E43" s="1">
        <f>B47-B46</f>
        <v>608000</v>
      </c>
      <c r="F43" s="1"/>
      <c r="H43">
        <v>1</v>
      </c>
      <c r="I43" s="1">
        <f>'Raw Data'!B15</f>
        <v>856000</v>
      </c>
      <c r="J43" s="1">
        <f>I43-I48</f>
        <v>42000</v>
      </c>
      <c r="K43" s="4">
        <f t="shared" ref="K43:K48" si="16">J43/L$43</f>
        <v>6.9536423841059597E-2</v>
      </c>
      <c r="L43" s="1">
        <f>I43-I45</f>
        <v>604000</v>
      </c>
      <c r="O43">
        <v>1</v>
      </c>
      <c r="P43" s="1">
        <f>'Raw Data'!B26</f>
        <v>458000</v>
      </c>
      <c r="Q43" s="1">
        <f>P43-P48</f>
        <v>100000</v>
      </c>
      <c r="R43" s="4">
        <f t="shared" ref="R43:R48" si="17">Q43/S$43</f>
        <v>9.5057034220532313E-2</v>
      </c>
      <c r="S43" s="1">
        <f>P46-P48</f>
        <v>1052000</v>
      </c>
    </row>
    <row r="44" spans="1:23" x14ac:dyDescent="0.2">
      <c r="A44">
        <f>A43+1</f>
        <v>2</v>
      </c>
      <c r="B44" s="1"/>
      <c r="C44" s="1"/>
      <c r="D44" s="1"/>
      <c r="H44">
        <f>H43+1</f>
        <v>2</v>
      </c>
      <c r="I44" s="1">
        <f>'Raw Data'!B16</f>
        <v>530000</v>
      </c>
      <c r="J44" s="1">
        <f>I44-I47</f>
        <v>140000</v>
      </c>
      <c r="K44" s="4">
        <f t="shared" si="16"/>
        <v>0.23178807947019867</v>
      </c>
      <c r="O44">
        <f>O43+1</f>
        <v>2</v>
      </c>
      <c r="P44" s="1">
        <f>'Raw Data'!B27</f>
        <v>1210000</v>
      </c>
      <c r="Q44" s="1">
        <f>P47-P44</f>
        <v>10000</v>
      </c>
      <c r="R44" s="4">
        <f t="shared" si="17"/>
        <v>9.5057034220532317E-3</v>
      </c>
    </row>
    <row r="45" spans="1:23" x14ac:dyDescent="0.2">
      <c r="A45">
        <f t="shared" ref="A45:A48" si="18">A44+1</f>
        <v>3</v>
      </c>
      <c r="B45" s="1"/>
      <c r="C45" s="1"/>
      <c r="D45" s="3"/>
      <c r="H45">
        <f t="shared" ref="H45:H48" si="19">H44+1</f>
        <v>3</v>
      </c>
      <c r="I45" s="1">
        <f>'Raw Data'!B17</f>
        <v>252000</v>
      </c>
      <c r="J45" s="1">
        <f>I46-I45</f>
        <v>32000</v>
      </c>
      <c r="K45" s="4">
        <f t="shared" si="16"/>
        <v>5.2980132450331126E-2</v>
      </c>
      <c r="O45">
        <f t="shared" ref="O45:O48" si="20">O44+1</f>
        <v>3</v>
      </c>
      <c r="P45" s="1">
        <f>'Raw Data'!B28</f>
        <v>560000</v>
      </c>
      <c r="Q45" s="1">
        <f>P45-P43</f>
        <v>102000</v>
      </c>
      <c r="R45" s="4">
        <f t="shared" si="17"/>
        <v>9.6958174904942962E-2</v>
      </c>
    </row>
    <row r="46" spans="1:23" x14ac:dyDescent="0.2">
      <c r="A46">
        <f t="shared" si="18"/>
        <v>4</v>
      </c>
      <c r="B46" s="1">
        <f>'Raw Data'!B8</f>
        <v>142000</v>
      </c>
      <c r="C46" s="1">
        <f>B48-B46</f>
        <v>97000</v>
      </c>
      <c r="D46" s="3">
        <f t="shared" si="15"/>
        <v>0.15953947368421054</v>
      </c>
      <c r="H46">
        <f t="shared" si="19"/>
        <v>4</v>
      </c>
      <c r="I46" s="1">
        <f>'Raw Data'!B18</f>
        <v>284000</v>
      </c>
      <c r="J46" s="1">
        <f>I46-I45</f>
        <v>32000</v>
      </c>
      <c r="K46" s="4">
        <f t="shared" si="16"/>
        <v>5.2980132450331126E-2</v>
      </c>
      <c r="O46">
        <f t="shared" si="20"/>
        <v>4</v>
      </c>
      <c r="P46" s="1">
        <f>'Raw Data'!B29</f>
        <v>1410000</v>
      </c>
      <c r="Q46" s="1">
        <f>P46-P47</f>
        <v>190000</v>
      </c>
      <c r="R46" s="4">
        <f t="shared" si="17"/>
        <v>0.1806083650190114</v>
      </c>
    </row>
    <row r="47" spans="1:23" x14ac:dyDescent="0.2">
      <c r="A47">
        <f t="shared" si="18"/>
        <v>5</v>
      </c>
      <c r="B47" s="1">
        <f>'Raw Data'!B9</f>
        <v>750000</v>
      </c>
      <c r="C47" s="1">
        <f>B47-B43</f>
        <v>481000</v>
      </c>
      <c r="D47" s="3">
        <f t="shared" si="15"/>
        <v>0.79111842105263153</v>
      </c>
      <c r="H47">
        <f t="shared" si="19"/>
        <v>5</v>
      </c>
      <c r="I47" s="1">
        <f>'Raw Data'!B19</f>
        <v>390000</v>
      </c>
      <c r="J47" s="1">
        <f>I47-I46</f>
        <v>106000</v>
      </c>
      <c r="K47" s="4">
        <f t="shared" si="16"/>
        <v>0.17549668874172186</v>
      </c>
      <c r="O47">
        <f t="shared" si="20"/>
        <v>5</v>
      </c>
      <c r="P47" s="1">
        <f>'Raw Data'!B30</f>
        <v>1220000</v>
      </c>
      <c r="Q47" s="1">
        <f>P47-P44</f>
        <v>10000</v>
      </c>
      <c r="R47" s="4">
        <f t="shared" si="17"/>
        <v>9.5057034220532317E-3</v>
      </c>
    </row>
    <row r="48" spans="1:23" x14ac:dyDescent="0.2">
      <c r="A48">
        <f t="shared" si="18"/>
        <v>6</v>
      </c>
      <c r="B48" s="1">
        <f>'Raw Data'!B10</f>
        <v>239000</v>
      </c>
      <c r="C48" s="1">
        <f>B43-B48</f>
        <v>30000</v>
      </c>
      <c r="D48" s="3">
        <f t="shared" si="15"/>
        <v>4.9342105263157895E-2</v>
      </c>
      <c r="H48">
        <f t="shared" si="19"/>
        <v>6</v>
      </c>
      <c r="I48" s="1">
        <f>'Raw Data'!B20</f>
        <v>814000</v>
      </c>
      <c r="J48" s="1">
        <f>I43-I48</f>
        <v>42000</v>
      </c>
      <c r="K48" s="4">
        <f t="shared" si="16"/>
        <v>6.9536423841059597E-2</v>
      </c>
      <c r="O48">
        <f t="shared" si="20"/>
        <v>6</v>
      </c>
      <c r="P48" s="1">
        <f>'Raw Data'!B31</f>
        <v>358000</v>
      </c>
      <c r="Q48" s="1">
        <f>P43-P48</f>
        <v>100000</v>
      </c>
      <c r="R48" s="4">
        <f t="shared" si="17"/>
        <v>9.5057034220532313E-2</v>
      </c>
    </row>
    <row r="50" spans="1:20" x14ac:dyDescent="0.2">
      <c r="A50" t="s">
        <v>28</v>
      </c>
      <c r="B50" t="s">
        <v>15</v>
      </c>
      <c r="C50" t="s">
        <v>26</v>
      </c>
      <c r="D50" t="s">
        <v>27</v>
      </c>
      <c r="E50" t="s">
        <v>25</v>
      </c>
      <c r="H50" t="s">
        <v>31</v>
      </c>
      <c r="I50" t="s">
        <v>15</v>
      </c>
      <c r="J50" t="s">
        <v>26</v>
      </c>
      <c r="K50" t="s">
        <v>27</v>
      </c>
      <c r="L50" t="s">
        <v>25</v>
      </c>
      <c r="O50" t="s">
        <v>33</v>
      </c>
      <c r="P50" t="s">
        <v>15</v>
      </c>
      <c r="Q50" t="s">
        <v>26</v>
      </c>
      <c r="R50" t="s">
        <v>27</v>
      </c>
      <c r="S50" t="s">
        <v>25</v>
      </c>
    </row>
    <row r="51" spans="1:20" x14ac:dyDescent="0.2">
      <c r="A51">
        <v>1</v>
      </c>
      <c r="B51" s="1">
        <f>'Raw Data'!E5</f>
        <v>173000</v>
      </c>
      <c r="C51" s="1">
        <f>B55-B51</f>
        <v>3000</v>
      </c>
      <c r="D51" s="4">
        <f t="shared" ref="D51:D56" si="21">C51/E$51</f>
        <v>1.4582928251993001E-3</v>
      </c>
      <c r="E51" s="1">
        <f>B52-B54</f>
        <v>2057200</v>
      </c>
      <c r="H51">
        <v>1</v>
      </c>
      <c r="I51" s="1">
        <f>'Raw Data'!E15</f>
        <v>198000</v>
      </c>
      <c r="J51" s="1">
        <f>I56-I51</f>
        <v>537000</v>
      </c>
      <c r="K51" s="4">
        <f t="shared" ref="K51:K56" si="22">J51/L$51</f>
        <v>0.3623481781376518</v>
      </c>
      <c r="L51" s="1">
        <f>I52-I51</f>
        <v>1482000</v>
      </c>
      <c r="M51" t="s">
        <v>30</v>
      </c>
      <c r="O51">
        <v>1</v>
      </c>
      <c r="P51" s="1">
        <f>C104+'Raw Data'!E26</f>
        <v>621000</v>
      </c>
      <c r="Q51" s="1">
        <f>P51-P53</f>
        <v>5000</v>
      </c>
      <c r="R51" s="4">
        <f t="shared" ref="R51:R56" si="23">Q51/S$43</f>
        <v>4.7528517110266158E-3</v>
      </c>
      <c r="S51" s="1">
        <f>P52-P54</f>
        <v>1233600</v>
      </c>
    </row>
    <row r="52" spans="1:20" x14ac:dyDescent="0.2">
      <c r="A52">
        <f>A51+1</f>
        <v>2</v>
      </c>
      <c r="B52" s="1">
        <f>'Raw Data'!E6</f>
        <v>2110000</v>
      </c>
      <c r="C52" s="1">
        <f>B52-B55</f>
        <v>1934000</v>
      </c>
      <c r="D52" s="4">
        <f t="shared" si="21"/>
        <v>0.94011277464514875</v>
      </c>
      <c r="F52" t="s">
        <v>30</v>
      </c>
      <c r="H52">
        <f>H51+1</f>
        <v>2</v>
      </c>
      <c r="I52" s="1">
        <f>'Raw Data'!E16</f>
        <v>1680000</v>
      </c>
      <c r="J52" s="1">
        <f>I52-I54</f>
        <v>728000</v>
      </c>
      <c r="K52" s="4">
        <f t="shared" si="22"/>
        <v>0.49122807017543857</v>
      </c>
      <c r="M52" t="s">
        <v>30</v>
      </c>
      <c r="O52">
        <f>O51+1</f>
        <v>2</v>
      </c>
      <c r="P52" s="1">
        <f>C105+'Raw Data'!E27</f>
        <v>1310000</v>
      </c>
      <c r="Q52" s="1">
        <f>P52-P51</f>
        <v>689000</v>
      </c>
      <c r="R52" s="4">
        <f t="shared" si="23"/>
        <v>0.65494296577946765</v>
      </c>
      <c r="T52" t="s">
        <v>30</v>
      </c>
    </row>
    <row r="53" spans="1:20" x14ac:dyDescent="0.2">
      <c r="A53">
        <f t="shared" ref="A53:A56" si="24">A52+1</f>
        <v>3</v>
      </c>
      <c r="B53" s="1">
        <f>'Raw Data'!E7</f>
        <v>143000</v>
      </c>
      <c r="C53" s="1">
        <f>B51-B53</f>
        <v>30000</v>
      </c>
      <c r="D53" s="4">
        <f t="shared" si="21"/>
        <v>1.4582928251993E-2</v>
      </c>
      <c r="G53" s="1"/>
      <c r="H53">
        <f t="shared" ref="H53:H56" si="25">H52+1</f>
        <v>3</v>
      </c>
      <c r="I53" s="1">
        <f>'Raw Data'!E17</f>
        <v>875000</v>
      </c>
      <c r="J53" s="1">
        <f>I54-I53</f>
        <v>77000</v>
      </c>
      <c r="K53" s="4">
        <f t="shared" si="22"/>
        <v>5.1956815114709849E-2</v>
      </c>
      <c r="O53">
        <f t="shared" ref="O53:O56" si="26">O52+1</f>
        <v>3</v>
      </c>
      <c r="P53" s="1">
        <f>C106+'Raw Data'!E28</f>
        <v>616000</v>
      </c>
      <c r="Q53" s="1">
        <f>P51-P53</f>
        <v>5000</v>
      </c>
      <c r="R53" s="4">
        <f t="shared" si="23"/>
        <v>4.7528517110266158E-3</v>
      </c>
    </row>
    <row r="54" spans="1:20" x14ac:dyDescent="0.2">
      <c r="A54">
        <f t="shared" si="24"/>
        <v>4</v>
      </c>
      <c r="B54" s="1">
        <f>'Raw Data'!E8</f>
        <v>52800</v>
      </c>
      <c r="C54" s="1">
        <f>B56-B54</f>
        <v>34600</v>
      </c>
      <c r="D54" s="4">
        <f t="shared" si="21"/>
        <v>1.6818977250631927E-2</v>
      </c>
      <c r="H54">
        <f t="shared" si="25"/>
        <v>4</v>
      </c>
      <c r="I54" s="1">
        <f>'Raw Data'!E18</f>
        <v>952000</v>
      </c>
      <c r="J54" s="1">
        <f>I54-I53</f>
        <v>77000</v>
      </c>
      <c r="K54" s="4">
        <f t="shared" si="22"/>
        <v>5.1956815114709849E-2</v>
      </c>
      <c r="O54">
        <f t="shared" si="26"/>
        <v>4</v>
      </c>
      <c r="P54" s="1">
        <f>C107+'Raw Data'!E29</f>
        <v>76400</v>
      </c>
      <c r="Q54" s="1">
        <f>P55-P54</f>
        <v>250600</v>
      </c>
      <c r="R54" s="4">
        <f t="shared" si="23"/>
        <v>0.23821292775665398</v>
      </c>
    </row>
    <row r="55" spans="1:20" x14ac:dyDescent="0.2">
      <c r="A55">
        <f t="shared" si="24"/>
        <v>5</v>
      </c>
      <c r="B55" s="1">
        <f>'Raw Data'!E9</f>
        <v>176000</v>
      </c>
      <c r="C55" s="1">
        <f>B55-B51</f>
        <v>3000</v>
      </c>
      <c r="D55" s="4">
        <f t="shared" si="21"/>
        <v>1.4582928251993001E-3</v>
      </c>
      <c r="H55">
        <f t="shared" si="25"/>
        <v>5</v>
      </c>
      <c r="I55" s="1">
        <f>'Raw Data'!E19</f>
        <v>795000</v>
      </c>
      <c r="J55" s="1">
        <f>I55-I56</f>
        <v>60000</v>
      </c>
      <c r="K55" s="4">
        <f t="shared" si="22"/>
        <v>4.048582995951417E-2</v>
      </c>
      <c r="O55">
        <f t="shared" si="26"/>
        <v>5</v>
      </c>
      <c r="P55" s="1">
        <f>C108+'Raw Data'!E30</f>
        <v>327000</v>
      </c>
      <c r="Q55" s="1">
        <f>P56-P55</f>
        <v>225000</v>
      </c>
      <c r="R55" s="4">
        <f t="shared" si="23"/>
        <v>0.21387832699619772</v>
      </c>
    </row>
    <row r="56" spans="1:20" x14ac:dyDescent="0.2">
      <c r="A56">
        <f t="shared" si="24"/>
        <v>6</v>
      </c>
      <c r="B56" s="1">
        <f>'Raw Data'!E10</f>
        <v>87400</v>
      </c>
      <c r="C56" s="1">
        <f>B56-B54</f>
        <v>34600</v>
      </c>
      <c r="D56" s="4">
        <f t="shared" si="21"/>
        <v>1.6818977250631927E-2</v>
      </c>
      <c r="H56">
        <f t="shared" si="25"/>
        <v>6</v>
      </c>
      <c r="I56" s="1">
        <f>'Raw Data'!E20</f>
        <v>735000</v>
      </c>
      <c r="J56" s="1">
        <f>I55-I56</f>
        <v>60000</v>
      </c>
      <c r="K56" s="4">
        <f t="shared" si="22"/>
        <v>4.048582995951417E-2</v>
      </c>
      <c r="O56">
        <f t="shared" si="26"/>
        <v>6</v>
      </c>
      <c r="P56" s="1">
        <f>C109+'Raw Data'!E31</f>
        <v>552000</v>
      </c>
      <c r="Q56" s="1">
        <f>P53-P56</f>
        <v>64000</v>
      </c>
      <c r="R56" s="4">
        <f t="shared" si="23"/>
        <v>6.0836501901140684E-2</v>
      </c>
    </row>
  </sheetData>
  <mergeCells count="4">
    <mergeCell ref="A1:E1"/>
    <mergeCell ref="A2:E2"/>
    <mergeCell ref="G2:M2"/>
    <mergeCell ref="A12:E12"/>
  </mergeCells>
  <pageMargins left="0.7" right="0.7" top="0.75" bottom="0.75" header="0.3" footer="0.3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4" sqref="G4"/>
    </sheetView>
  </sheetViews>
  <sheetFormatPr baseColWidth="10" defaultColWidth="8.83203125" defaultRowHeight="15" x14ac:dyDescent="0.2"/>
  <sheetData>
    <row r="1" spans="1:7" x14ac:dyDescent="0.2"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</row>
    <row r="2" spans="1:7" x14ac:dyDescent="0.2">
      <c r="A2" t="s">
        <v>50</v>
      </c>
      <c r="B2" s="7"/>
      <c r="C2" t="s">
        <v>56</v>
      </c>
      <c r="E2" s="8"/>
      <c r="F2" s="9"/>
      <c r="G2" s="9" t="s">
        <v>56</v>
      </c>
    </row>
    <row r="3" spans="1:7" x14ac:dyDescent="0.2">
      <c r="A3" t="s">
        <v>51</v>
      </c>
      <c r="B3" s="7"/>
      <c r="C3" s="7"/>
      <c r="E3" s="9"/>
      <c r="F3" s="8"/>
      <c r="G3" s="9"/>
    </row>
    <row r="4" spans="1:7" x14ac:dyDescent="0.2">
      <c r="A4" t="s">
        <v>52</v>
      </c>
      <c r="B4" s="7"/>
      <c r="C4" s="7"/>
      <c r="D4" s="7"/>
      <c r="E4" s="9"/>
      <c r="F4" s="9"/>
      <c r="G4" s="8" t="s">
        <v>56</v>
      </c>
    </row>
    <row r="5" spans="1:7" x14ac:dyDescent="0.2">
      <c r="A5" t="s">
        <v>53</v>
      </c>
      <c r="B5" s="7"/>
      <c r="C5" s="7"/>
      <c r="D5" s="7"/>
      <c r="E5" s="7"/>
      <c r="G5" t="s">
        <v>56</v>
      </c>
    </row>
    <row r="6" spans="1:7" x14ac:dyDescent="0.2">
      <c r="A6" t="s">
        <v>54</v>
      </c>
      <c r="B6" s="7"/>
      <c r="C6" s="7"/>
      <c r="D6" s="7"/>
      <c r="E6" s="7"/>
      <c r="F6" s="7"/>
      <c r="G6">
        <v>7.4200000000000002E-2</v>
      </c>
    </row>
    <row r="7" spans="1:7" x14ac:dyDescent="0.2">
      <c r="A7" t="s">
        <v>55</v>
      </c>
      <c r="B7" s="7"/>
      <c r="C7" s="7"/>
      <c r="D7" s="7"/>
      <c r="E7" s="7"/>
      <c r="F7" s="7"/>
      <c r="G7" s="7"/>
    </row>
  </sheetData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Data Analysis</vt:lpstr>
      <vt:lpstr>Stats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Cellometer</dc:creator>
  <cp:lastModifiedBy>Microsoft Office User</cp:lastModifiedBy>
  <dcterms:created xsi:type="dcterms:W3CDTF">2016-02-24T03:31:51Z</dcterms:created>
  <dcterms:modified xsi:type="dcterms:W3CDTF">2017-11-23T21:55:45Z</dcterms:modified>
</cp:coreProperties>
</file>