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" yWindow="24" windowWidth="28086" windowHeight="134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51" i="1" l="1"/>
  <c r="T51" i="1"/>
  <c r="S51" i="1"/>
  <c r="N51" i="1"/>
  <c r="AJ50" i="1"/>
  <c r="T50" i="1"/>
  <c r="S50" i="1"/>
  <c r="N50" i="1"/>
  <c r="AJ49" i="1"/>
  <c r="T49" i="1"/>
  <c r="S49" i="1"/>
  <c r="N49" i="1"/>
  <c r="AJ48" i="1"/>
  <c r="T48" i="1"/>
  <c r="S48" i="1"/>
  <c r="N48" i="1"/>
  <c r="AR47" i="1"/>
  <c r="AQ47" i="1"/>
  <c r="AO47" i="1"/>
  <c r="AN47" i="1"/>
  <c r="AJ47" i="1"/>
  <c r="AL47" i="1" s="1"/>
  <c r="AI47" i="1"/>
  <c r="AH47" i="1"/>
  <c r="X47" i="1"/>
  <c r="W47" i="1"/>
  <c r="V47" i="1"/>
  <c r="U47" i="1"/>
  <c r="T47" i="1"/>
  <c r="AA47" i="1" s="1"/>
  <c r="S47" i="1"/>
  <c r="Z47" i="1" s="1"/>
  <c r="N47" i="1"/>
  <c r="AD47" i="1" s="1"/>
  <c r="G47" i="1"/>
  <c r="F47" i="1"/>
  <c r="AG46" i="1"/>
  <c r="AJ46" i="1" s="1"/>
  <c r="T46" i="1"/>
  <c r="R46" i="1"/>
  <c r="S46" i="1" s="1"/>
  <c r="Q46" i="1"/>
  <c r="P46" i="1"/>
  <c r="O46" i="1"/>
  <c r="N46" i="1"/>
  <c r="AG45" i="1"/>
  <c r="AJ45" i="1" s="1"/>
  <c r="T45" i="1"/>
  <c r="R45" i="1"/>
  <c r="S45" i="1" s="1"/>
  <c r="Q45" i="1"/>
  <c r="P45" i="1"/>
  <c r="O45" i="1"/>
  <c r="N45" i="1"/>
  <c r="AG44" i="1"/>
  <c r="AJ44" i="1" s="1"/>
  <c r="T44" i="1"/>
  <c r="R44" i="1"/>
  <c r="S44" i="1" s="1"/>
  <c r="Q44" i="1"/>
  <c r="P44" i="1"/>
  <c r="O44" i="1"/>
  <c r="N44" i="1"/>
  <c r="AG43" i="1"/>
  <c r="AJ43" i="1" s="1"/>
  <c r="T43" i="1"/>
  <c r="R43" i="1"/>
  <c r="S43" i="1" s="1"/>
  <c r="Q43" i="1"/>
  <c r="P43" i="1"/>
  <c r="O43" i="1"/>
  <c r="N43" i="1"/>
  <c r="AG42" i="1"/>
  <c r="AJ42" i="1" s="1"/>
  <c r="T42" i="1"/>
  <c r="R42" i="1"/>
  <c r="S42" i="1" s="1"/>
  <c r="Q42" i="1"/>
  <c r="P42" i="1"/>
  <c r="O42" i="1"/>
  <c r="N42" i="1"/>
  <c r="AJ41" i="1"/>
  <c r="AG41" i="1"/>
  <c r="T41" i="1"/>
  <c r="R41" i="1"/>
  <c r="S41" i="1" s="1"/>
  <c r="Q41" i="1"/>
  <c r="P41" i="1"/>
  <c r="O41" i="1"/>
  <c r="N41" i="1"/>
  <c r="AR40" i="1"/>
  <c r="AQ40" i="1"/>
  <c r="AO40" i="1"/>
  <c r="AN40" i="1"/>
  <c r="AI40" i="1"/>
  <c r="AH40" i="1"/>
  <c r="V40" i="1"/>
  <c r="T40" i="1"/>
  <c r="AB40" i="1" s="1"/>
  <c r="R40" i="1"/>
  <c r="S40" i="1" s="1"/>
  <c r="Q40" i="1"/>
  <c r="P40" i="1"/>
  <c r="X40" i="1" s="1"/>
  <c r="O40" i="1"/>
  <c r="U40" i="1" s="1"/>
  <c r="N40" i="1"/>
  <c r="AD40" i="1" s="1"/>
  <c r="G40" i="1"/>
  <c r="F40" i="1"/>
  <c r="AG39" i="1"/>
  <c r="AJ39" i="1" s="1"/>
  <c r="T39" i="1"/>
  <c r="R39" i="1"/>
  <c r="Q39" i="1"/>
  <c r="S39" i="1" s="1"/>
  <c r="P39" i="1"/>
  <c r="O39" i="1"/>
  <c r="N39" i="1"/>
  <c r="AJ38" i="1"/>
  <c r="AG38" i="1"/>
  <c r="T38" i="1"/>
  <c r="R38" i="1"/>
  <c r="S38" i="1" s="1"/>
  <c r="Q38" i="1"/>
  <c r="P38" i="1"/>
  <c r="O38" i="1"/>
  <c r="N38" i="1"/>
  <c r="AG37" i="1"/>
  <c r="AJ37" i="1" s="1"/>
  <c r="T37" i="1"/>
  <c r="S37" i="1"/>
  <c r="R37" i="1"/>
  <c r="Q37" i="1"/>
  <c r="P37" i="1"/>
  <c r="O37" i="1"/>
  <c r="N37" i="1"/>
  <c r="AJ36" i="1"/>
  <c r="AG36" i="1"/>
  <c r="T36" i="1"/>
  <c r="R36" i="1"/>
  <c r="S36" i="1" s="1"/>
  <c r="Q36" i="1"/>
  <c r="P36" i="1"/>
  <c r="O36" i="1"/>
  <c r="N36" i="1"/>
  <c r="AR35" i="1"/>
  <c r="AQ35" i="1"/>
  <c r="AO35" i="1"/>
  <c r="AN35" i="1"/>
  <c r="AI35" i="1"/>
  <c r="AH35" i="1"/>
  <c r="AG35" i="1"/>
  <c r="AJ35" i="1" s="1"/>
  <c r="T35" i="1"/>
  <c r="AB35" i="1" s="1"/>
  <c r="S35" i="1"/>
  <c r="Y35" i="1" s="1"/>
  <c r="R35" i="1"/>
  <c r="Q35" i="1"/>
  <c r="P35" i="1"/>
  <c r="X35" i="1" s="1"/>
  <c r="O35" i="1"/>
  <c r="U35" i="1" s="1"/>
  <c r="N35" i="1"/>
  <c r="AC35" i="1" s="1"/>
  <c r="G35" i="1"/>
  <c r="F35" i="1"/>
  <c r="AJ34" i="1"/>
  <c r="AG34" i="1"/>
  <c r="T34" i="1"/>
  <c r="R34" i="1"/>
  <c r="S34" i="1" s="1"/>
  <c r="Q34" i="1"/>
  <c r="P34" i="1"/>
  <c r="O34" i="1"/>
  <c r="N34" i="1"/>
  <c r="AG33" i="1"/>
  <c r="AJ33" i="1" s="1"/>
  <c r="T33" i="1"/>
  <c r="R33" i="1"/>
  <c r="Q33" i="1"/>
  <c r="S33" i="1" s="1"/>
  <c r="P33" i="1"/>
  <c r="O33" i="1"/>
  <c r="N33" i="1"/>
  <c r="AG32" i="1"/>
  <c r="AJ32" i="1" s="1"/>
  <c r="T32" i="1"/>
  <c r="R32" i="1"/>
  <c r="S32" i="1" s="1"/>
  <c r="Q32" i="1"/>
  <c r="P32" i="1"/>
  <c r="O32" i="1"/>
  <c r="N32" i="1"/>
  <c r="AG31" i="1"/>
  <c r="AJ31" i="1" s="1"/>
  <c r="T31" i="1"/>
  <c r="R31" i="1"/>
  <c r="S31" i="1" s="1"/>
  <c r="Q31" i="1"/>
  <c r="P31" i="1"/>
  <c r="O31" i="1"/>
  <c r="N31" i="1"/>
  <c r="AR30" i="1"/>
  <c r="AQ30" i="1"/>
  <c r="AO30" i="1"/>
  <c r="AN30" i="1"/>
  <c r="AJ30" i="1"/>
  <c r="AI30" i="1"/>
  <c r="AH30" i="1"/>
  <c r="AG30" i="1"/>
  <c r="V30" i="1"/>
  <c r="U30" i="1"/>
  <c r="T30" i="1"/>
  <c r="AB30" i="1" s="1"/>
  <c r="R30" i="1"/>
  <c r="S30" i="1" s="1"/>
  <c r="Q30" i="1"/>
  <c r="P30" i="1"/>
  <c r="X30" i="1" s="1"/>
  <c r="O30" i="1"/>
  <c r="N30" i="1"/>
  <c r="AD30" i="1" s="1"/>
  <c r="G30" i="1"/>
  <c r="F30" i="1"/>
  <c r="AG29" i="1"/>
  <c r="AJ29" i="1" s="1"/>
  <c r="T29" i="1"/>
  <c r="R29" i="1"/>
  <c r="Q29" i="1"/>
  <c r="S29" i="1" s="1"/>
  <c r="P29" i="1"/>
  <c r="O29" i="1"/>
  <c r="N29" i="1"/>
  <c r="AG28" i="1"/>
  <c r="AJ28" i="1" s="1"/>
  <c r="T28" i="1"/>
  <c r="R28" i="1"/>
  <c r="S28" i="1" s="1"/>
  <c r="Q28" i="1"/>
  <c r="P28" i="1"/>
  <c r="O28" i="1"/>
  <c r="N28" i="1"/>
  <c r="AG27" i="1"/>
  <c r="AJ27" i="1" s="1"/>
  <c r="T27" i="1"/>
  <c r="R27" i="1"/>
  <c r="S27" i="1" s="1"/>
  <c r="Q27" i="1"/>
  <c r="P27" i="1"/>
  <c r="O27" i="1"/>
  <c r="N27" i="1"/>
  <c r="AJ26" i="1"/>
  <c r="AG26" i="1"/>
  <c r="T26" i="1"/>
  <c r="R26" i="1"/>
  <c r="S26" i="1" s="1"/>
  <c r="Q26" i="1"/>
  <c r="P26" i="1"/>
  <c r="O26" i="1"/>
  <c r="N26" i="1"/>
  <c r="AR25" i="1"/>
  <c r="AQ25" i="1"/>
  <c r="AO25" i="1"/>
  <c r="AN25" i="1"/>
  <c r="AI25" i="1"/>
  <c r="AH25" i="1"/>
  <c r="AG25" i="1"/>
  <c r="AJ25" i="1" s="1"/>
  <c r="AA25" i="1"/>
  <c r="W25" i="1"/>
  <c r="T25" i="1"/>
  <c r="AB25" i="1" s="1"/>
  <c r="R25" i="1"/>
  <c r="S25" i="1" s="1"/>
  <c r="Q25" i="1"/>
  <c r="P25" i="1"/>
  <c r="X25" i="1" s="1"/>
  <c r="O25" i="1"/>
  <c r="V25" i="1" s="1"/>
  <c r="N25" i="1"/>
  <c r="AD25" i="1" s="1"/>
  <c r="G25" i="1"/>
  <c r="F25" i="1"/>
  <c r="AG24" i="1"/>
  <c r="AJ24" i="1" s="1"/>
  <c r="T24" i="1"/>
  <c r="R24" i="1"/>
  <c r="S24" i="1" s="1"/>
  <c r="Q24" i="1"/>
  <c r="P24" i="1"/>
  <c r="O24" i="1"/>
  <c r="N24" i="1"/>
  <c r="AG23" i="1"/>
  <c r="AJ23" i="1" s="1"/>
  <c r="T23" i="1"/>
  <c r="R23" i="1"/>
  <c r="S23" i="1" s="1"/>
  <c r="Q23" i="1"/>
  <c r="P23" i="1"/>
  <c r="O23" i="1"/>
  <c r="N23" i="1"/>
  <c r="AJ22" i="1"/>
  <c r="AG22" i="1"/>
  <c r="T22" i="1"/>
  <c r="R22" i="1"/>
  <c r="S22" i="1" s="1"/>
  <c r="Q22" i="1"/>
  <c r="P22" i="1"/>
  <c r="O22" i="1"/>
  <c r="N22" i="1"/>
  <c r="AG21" i="1"/>
  <c r="AJ21" i="1" s="1"/>
  <c r="T21" i="1"/>
  <c r="S21" i="1"/>
  <c r="R21" i="1"/>
  <c r="Q21" i="1"/>
  <c r="P21" i="1"/>
  <c r="O21" i="1"/>
  <c r="N21" i="1"/>
  <c r="AR20" i="1"/>
  <c r="AQ20" i="1"/>
  <c r="AO20" i="1"/>
  <c r="AN20" i="1"/>
  <c r="AJ20" i="1"/>
  <c r="AI20" i="1"/>
  <c r="AH20" i="1"/>
  <c r="AG20" i="1"/>
  <c r="V20" i="1"/>
  <c r="T20" i="1"/>
  <c r="AB20" i="1" s="1"/>
  <c r="R20" i="1"/>
  <c r="S20" i="1" s="1"/>
  <c r="Q20" i="1"/>
  <c r="P20" i="1"/>
  <c r="X20" i="1" s="1"/>
  <c r="O20" i="1"/>
  <c r="U20" i="1" s="1"/>
  <c r="N20" i="1"/>
  <c r="AD20" i="1" s="1"/>
  <c r="G20" i="1"/>
  <c r="F20" i="1"/>
  <c r="AG19" i="1"/>
  <c r="AJ19" i="1" s="1"/>
  <c r="T19" i="1"/>
  <c r="R19" i="1"/>
  <c r="Q19" i="1"/>
  <c r="S19" i="1" s="1"/>
  <c r="P19" i="1"/>
  <c r="O19" i="1"/>
  <c r="N19" i="1"/>
  <c r="AJ18" i="1"/>
  <c r="AG18" i="1"/>
  <c r="T18" i="1"/>
  <c r="R18" i="1"/>
  <c r="S18" i="1" s="1"/>
  <c r="Q18" i="1"/>
  <c r="P18" i="1"/>
  <c r="O18" i="1"/>
  <c r="N18" i="1"/>
  <c r="AG17" i="1"/>
  <c r="AJ17" i="1" s="1"/>
  <c r="T17" i="1"/>
  <c r="R17" i="1"/>
  <c r="Q17" i="1"/>
  <c r="S17" i="1" s="1"/>
  <c r="P17" i="1"/>
  <c r="O17" i="1"/>
  <c r="N17" i="1"/>
  <c r="AJ16" i="1"/>
  <c r="AG16" i="1"/>
  <c r="T16" i="1"/>
  <c r="R16" i="1"/>
  <c r="S16" i="1" s="1"/>
  <c r="Q16" i="1"/>
  <c r="P16" i="1"/>
  <c r="O16" i="1"/>
  <c r="N16" i="1"/>
  <c r="AR15" i="1"/>
  <c r="AQ15" i="1"/>
  <c r="AO15" i="1"/>
  <c r="AN15" i="1"/>
  <c r="AI15" i="1"/>
  <c r="AH15" i="1"/>
  <c r="AG15" i="1"/>
  <c r="AJ15" i="1" s="1"/>
  <c r="AC15" i="1"/>
  <c r="AA15" i="1"/>
  <c r="W15" i="1"/>
  <c r="T15" i="1"/>
  <c r="AB15" i="1" s="1"/>
  <c r="R15" i="1"/>
  <c r="Q15" i="1"/>
  <c r="S15" i="1" s="1"/>
  <c r="P15" i="1"/>
  <c r="X15" i="1" s="1"/>
  <c r="O15" i="1"/>
  <c r="U15" i="1" s="1"/>
  <c r="N15" i="1"/>
  <c r="AD15" i="1" s="1"/>
  <c r="G15" i="1"/>
  <c r="F15" i="1"/>
  <c r="AJ14" i="1"/>
  <c r="AG14" i="1"/>
  <c r="T14" i="1"/>
  <c r="R14" i="1"/>
  <c r="S14" i="1" s="1"/>
  <c r="Q14" i="1"/>
  <c r="P14" i="1"/>
  <c r="O14" i="1"/>
  <c r="N14" i="1"/>
  <c r="AG13" i="1"/>
  <c r="AJ13" i="1" s="1"/>
  <c r="T13" i="1"/>
  <c r="R13" i="1"/>
  <c r="Q13" i="1"/>
  <c r="S13" i="1" s="1"/>
  <c r="P13" i="1"/>
  <c r="O13" i="1"/>
  <c r="N13" i="1"/>
  <c r="AJ12" i="1"/>
  <c r="AG12" i="1"/>
  <c r="T12" i="1"/>
  <c r="R12" i="1"/>
  <c r="S12" i="1" s="1"/>
  <c r="Q12" i="1"/>
  <c r="P12" i="1"/>
  <c r="O12" i="1"/>
  <c r="N12" i="1"/>
  <c r="AG11" i="1"/>
  <c r="AJ11" i="1" s="1"/>
  <c r="T11" i="1"/>
  <c r="S11" i="1"/>
  <c r="R11" i="1"/>
  <c r="Q11" i="1"/>
  <c r="P11" i="1"/>
  <c r="O11" i="1"/>
  <c r="U10" i="1" s="1"/>
  <c r="N11" i="1"/>
  <c r="AR10" i="1"/>
  <c r="AQ10" i="1"/>
  <c r="AO10" i="1"/>
  <c r="AN10" i="1"/>
  <c r="AJ10" i="1"/>
  <c r="AL10" i="1" s="1"/>
  <c r="AI10" i="1"/>
  <c r="AH10" i="1"/>
  <c r="AG10" i="1"/>
  <c r="V10" i="1"/>
  <c r="T10" i="1"/>
  <c r="AB10" i="1" s="1"/>
  <c r="R10" i="1"/>
  <c r="S10" i="1" s="1"/>
  <c r="Q10" i="1"/>
  <c r="P10" i="1"/>
  <c r="X10" i="1" s="1"/>
  <c r="O10" i="1"/>
  <c r="N10" i="1"/>
  <c r="AD10" i="1" s="1"/>
  <c r="G10" i="1"/>
  <c r="F10" i="1"/>
  <c r="AG9" i="1"/>
  <c r="AJ9" i="1" s="1"/>
  <c r="T9" i="1"/>
  <c r="R9" i="1"/>
  <c r="Q9" i="1"/>
  <c r="S9" i="1" s="1"/>
  <c r="P9" i="1"/>
  <c r="O9" i="1"/>
  <c r="N9" i="1"/>
  <c r="AJ8" i="1"/>
  <c r="AG8" i="1"/>
  <c r="T8" i="1"/>
  <c r="R8" i="1"/>
  <c r="S8" i="1" s="1"/>
  <c r="Q8" i="1"/>
  <c r="P8" i="1"/>
  <c r="O8" i="1"/>
  <c r="N8" i="1"/>
  <c r="AR7" i="1"/>
  <c r="AQ7" i="1"/>
  <c r="AO7" i="1"/>
  <c r="AN7" i="1"/>
  <c r="AI7" i="1"/>
  <c r="AH7" i="1"/>
  <c r="AG7" i="1"/>
  <c r="AJ7" i="1" s="1"/>
  <c r="AC7" i="1"/>
  <c r="AA7" i="1"/>
  <c r="W7" i="1"/>
  <c r="T7" i="1"/>
  <c r="AB7" i="1" s="1"/>
  <c r="S7" i="1"/>
  <c r="Y7" i="1" s="1"/>
  <c r="R7" i="1"/>
  <c r="Q7" i="1"/>
  <c r="P7" i="1"/>
  <c r="X7" i="1" s="1"/>
  <c r="O7" i="1"/>
  <c r="V7" i="1" s="1"/>
  <c r="N7" i="1"/>
  <c r="AD7" i="1" s="1"/>
  <c r="G7" i="1"/>
  <c r="F7" i="1"/>
  <c r="AJ6" i="1"/>
  <c r="AG6" i="1"/>
  <c r="T6" i="1"/>
  <c r="R6" i="1"/>
  <c r="S6" i="1" s="1"/>
  <c r="Q6" i="1"/>
  <c r="P6" i="1"/>
  <c r="O6" i="1"/>
  <c r="N6" i="1"/>
  <c r="AG5" i="1"/>
  <c r="AJ5" i="1" s="1"/>
  <c r="T5" i="1"/>
  <c r="S5" i="1"/>
  <c r="R5" i="1"/>
  <c r="Q5" i="1"/>
  <c r="P5" i="1"/>
  <c r="O5" i="1"/>
  <c r="U4" i="1" s="1"/>
  <c r="N5" i="1"/>
  <c r="AR4" i="1"/>
  <c r="AQ4" i="1"/>
  <c r="AO4" i="1"/>
  <c r="AN4" i="1"/>
  <c r="AJ4" i="1"/>
  <c r="AI4" i="1"/>
  <c r="AH4" i="1"/>
  <c r="AG4" i="1"/>
  <c r="AD4" i="1"/>
  <c r="X4" i="1"/>
  <c r="W4" i="1"/>
  <c r="V4" i="1"/>
  <c r="T4" i="1"/>
  <c r="AB4" i="1" s="1"/>
  <c r="R4" i="1"/>
  <c r="S4" i="1" s="1"/>
  <c r="Q4" i="1"/>
  <c r="N4" i="1"/>
  <c r="AC4" i="1" s="1"/>
  <c r="G4" i="1"/>
  <c r="F4" i="1"/>
  <c r="AK4" i="1" l="1"/>
  <c r="Z25" i="1"/>
  <c r="Y25" i="1"/>
  <c r="AL35" i="1"/>
  <c r="AK35" i="1"/>
  <c r="Z40" i="1"/>
  <c r="Y40" i="1"/>
  <c r="AL7" i="1"/>
  <c r="AK7" i="1"/>
  <c r="Z10" i="1"/>
  <c r="Y10" i="1"/>
  <c r="AL15" i="1"/>
  <c r="AK15" i="1"/>
  <c r="Z30" i="1"/>
  <c r="Y30" i="1"/>
  <c r="Y15" i="1"/>
  <c r="Z15" i="1"/>
  <c r="AK25" i="1"/>
  <c r="AL25" i="1"/>
  <c r="Z20" i="1"/>
  <c r="Y20" i="1"/>
  <c r="AL30" i="1"/>
  <c r="Z4" i="1"/>
  <c r="Y4" i="1"/>
  <c r="AL20" i="1"/>
  <c r="AL40" i="1"/>
  <c r="AK40" i="1"/>
  <c r="AL4" i="1"/>
  <c r="U7" i="1"/>
  <c r="Z7" i="1"/>
  <c r="W10" i="1"/>
  <c r="AA10" i="1"/>
  <c r="AK10" i="1"/>
  <c r="V15" i="1"/>
  <c r="AC20" i="1"/>
  <c r="W30" i="1"/>
  <c r="AA30" i="1"/>
  <c r="AK30" i="1"/>
  <c r="V35" i="1"/>
  <c r="Z35" i="1"/>
  <c r="AD35" i="1"/>
  <c r="AC40" i="1"/>
  <c r="AB47" i="1"/>
  <c r="U25" i="1"/>
  <c r="AC25" i="1"/>
  <c r="W35" i="1"/>
  <c r="AA35" i="1"/>
  <c r="Y47" i="1"/>
  <c r="AC47" i="1"/>
  <c r="AA4" i="1"/>
  <c r="AC10" i="1"/>
  <c r="W20" i="1"/>
  <c r="AA20" i="1"/>
  <c r="AK20" i="1"/>
  <c r="AC30" i="1"/>
  <c r="W40" i="1"/>
  <c r="AA40" i="1"/>
  <c r="AK47" i="1"/>
</calcChain>
</file>

<file path=xl/sharedStrings.xml><?xml version="1.0" encoding="utf-8"?>
<sst xmlns="http://schemas.openxmlformats.org/spreadsheetml/2006/main" count="75" uniqueCount="48">
  <si>
    <t>Thick suture timecourse 15, 30, 45, 60 min</t>
  </si>
  <si>
    <t xml:space="preserve">Suture </t>
  </si>
  <si>
    <t>Occlusion Time</t>
  </si>
  <si>
    <t>Recovery Time</t>
  </si>
  <si>
    <t>Mouse #</t>
  </si>
  <si>
    <t>Lesion</t>
  </si>
  <si>
    <t>Average Lesion</t>
  </si>
  <si>
    <t>Std Error of the Mean</t>
  </si>
  <si>
    <t>Pre CCA (Arbitrary Units)</t>
  </si>
  <si>
    <t>Post CCA (Arbitrary Units)</t>
  </si>
  <si>
    <t>Pre MCAO (Arbitrary Units)</t>
  </si>
  <si>
    <t>Immediately Post MCAO (Arbitrary Units)</t>
  </si>
  <si>
    <t>Immediately Pre Reperfusion (Arbitrary Units)</t>
  </si>
  <si>
    <t>Last measured reperf at least 5 min Post Reperfusion (Arbitrary Units)</t>
  </si>
  <si>
    <t>CBF Drop over time (Fold Change)</t>
  </si>
  <si>
    <t>CCA Drop (%)</t>
  </si>
  <si>
    <t>MCAO Drop vs. Pre CCA (%)</t>
  </si>
  <si>
    <t>Ratio of MCAO drop</t>
  </si>
  <si>
    <t>Ratio of Increase after MCA Reperfusion (5min post/Immediately pre reperfusion)</t>
  </si>
  <si>
    <t>Reperfusion based on decreased and increased ratios</t>
  </si>
  <si>
    <t>&gt;5 min Reperfusion from initial MCAO drop (via the traditional % based method)</t>
  </si>
  <si>
    <t>Average CCA Drop (%)</t>
  </si>
  <si>
    <t>STD Error</t>
  </si>
  <si>
    <t>Average MCAO Drop (%)</t>
  </si>
  <si>
    <t>Average MCA Reperfusion based on ratios</t>
  </si>
  <si>
    <t>Average MCA Reperfusion (Traditional Method) %</t>
  </si>
  <si>
    <t>Average CBF Drop Over Time (Ratio)</t>
  </si>
  <si>
    <t>Start Weight</t>
  </si>
  <si>
    <t>End Weight</t>
  </si>
  <si>
    <t>Weight Loss</t>
  </si>
  <si>
    <t>Average Weight (Start)</t>
  </si>
  <si>
    <t>Average Weight Loss (% Original Body Weight)</t>
  </si>
  <si>
    <t>Behaviour</t>
  </si>
  <si>
    <t>Average Behaviour</t>
  </si>
  <si>
    <t>Age at Surgery (days)</t>
  </si>
  <si>
    <t>Average Age at Surgery</t>
  </si>
  <si>
    <t>Thick</t>
  </si>
  <si>
    <t>0 min</t>
  </si>
  <si>
    <t>4h</t>
  </si>
  <si>
    <t>*</t>
  </si>
  <si>
    <t>24h</t>
  </si>
  <si>
    <t>15 min</t>
  </si>
  <si>
    <t>30 min</t>
  </si>
  <si>
    <t>45 min</t>
  </si>
  <si>
    <t>60 min</t>
  </si>
  <si>
    <t>NB: Red denotes lesion volume outliers detected by modified thompson tau test</t>
  </si>
  <si>
    <t>NB: Green denotes &lt;70% MCAO drop</t>
  </si>
  <si>
    <t>Raw data for Figure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</si>
</sst>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ill="1"/>
    <xf numFmtId="164" fontId="0" fillId="0" borderId="0" xfId="0" applyNumberForma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Fill="1" applyAlignment="1">
      <alignment horizontal="right"/>
    </xf>
    <xf numFmtId="0" fontId="0" fillId="0" borderId="0" xfId="0" applyAlignment="1">
      <alignment horizontal="right" vertical="top" wrapText="1"/>
    </xf>
    <xf numFmtId="2" fontId="0" fillId="0" borderId="0" xfId="0" applyNumberFormat="1"/>
    <xf numFmtId="165" fontId="0" fillId="0" borderId="0" xfId="0" applyNumberFormat="1" applyAlignment="1">
      <alignment horizontal="right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0" fillId="2" borderId="0" xfId="0" applyNumberFormat="1" applyFill="1"/>
    <xf numFmtId="0" fontId="2" fillId="2" borderId="0" xfId="0" applyFont="1" applyFill="1" applyAlignment="1">
      <alignment horizontal="right" vertical="top" wrapText="1"/>
    </xf>
    <xf numFmtId="0" fontId="0" fillId="0" borderId="0" xfId="0" applyFill="1"/>
    <xf numFmtId="164" fontId="0" fillId="0" borderId="0" xfId="0" applyNumberFormat="1" applyAlignment="1">
      <alignment vertical="top" wrapText="1"/>
    </xf>
    <xf numFmtId="164" fontId="0" fillId="3" borderId="0" xfId="0" applyNumberFormat="1" applyFill="1"/>
    <xf numFmtId="165" fontId="0" fillId="0" borderId="0" xfId="0" applyNumberFormat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2" borderId="0" xfId="0" applyFill="1"/>
    <xf numFmtId="0" fontId="0" fillId="2" borderId="0" xfId="0" applyFill="1" applyAlignment="1">
      <alignment vertical="top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 vertical="top" wrapText="1"/>
    </xf>
    <xf numFmtId="164" fontId="0" fillId="2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" fontId="0" fillId="0" borderId="0" xfId="0" applyNumberFormat="1" applyAlignment="1">
      <alignment horizontal="right" vertical="top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tabSelected="1" workbookViewId="0"/>
  </sheetViews>
  <sheetFormatPr defaultRowHeight="14.4" x14ac:dyDescent="0.55000000000000004"/>
  <cols>
    <col min="1" max="1" width="6.15625" customWidth="1"/>
    <col min="2" max="2" width="7.68359375" customWidth="1"/>
    <col min="3" max="3" width="6.15625" customWidth="1"/>
    <col min="4" max="4" width="6.3125" customWidth="1"/>
    <col min="5" max="5" width="9.15625" customWidth="1"/>
    <col min="6" max="7" width="7.3125" customWidth="1"/>
    <col min="8" max="8" width="6.15625" customWidth="1"/>
    <col min="9" max="9" width="7" customWidth="1"/>
    <col min="10" max="10" width="10.9453125" customWidth="1"/>
    <col min="11" max="11" width="11" customWidth="1"/>
    <col min="12" max="12" width="12" customWidth="1"/>
    <col min="13" max="14" width="11.83984375" customWidth="1"/>
    <col min="15" max="15" width="12.3125" customWidth="1"/>
    <col min="16" max="17" width="10.9453125" customWidth="1"/>
    <col min="18" max="18" width="12.3125" customWidth="1"/>
    <col min="19" max="19" width="8.83984375" customWidth="1"/>
    <col min="20" max="20" width="11" customWidth="1"/>
    <col min="21" max="38" width="10.9453125" customWidth="1"/>
    <col min="39" max="39" width="6.3125" customWidth="1"/>
    <col min="40" max="259" width="10.9453125" customWidth="1"/>
  </cols>
  <sheetData>
    <row r="1" spans="1:45" x14ac:dyDescent="0.55000000000000004">
      <c r="A1" s="1" t="s">
        <v>47</v>
      </c>
    </row>
    <row r="2" spans="1:45" x14ac:dyDescent="0.55000000000000004">
      <c r="A2" s="1" t="s">
        <v>0</v>
      </c>
      <c r="H2" s="2"/>
      <c r="I2" s="2"/>
      <c r="J2" s="2"/>
      <c r="K2" s="2"/>
      <c r="L2" s="2"/>
      <c r="M2" s="2"/>
      <c r="N2" s="3"/>
      <c r="O2" s="4"/>
      <c r="P2" s="5"/>
      <c r="Q2" s="5"/>
      <c r="R2" s="5"/>
      <c r="S2" s="5"/>
      <c r="T2" s="5"/>
      <c r="AE2" s="2"/>
      <c r="AF2" s="2"/>
      <c r="AG2" s="2"/>
      <c r="AH2" s="2"/>
      <c r="AI2" s="2"/>
    </row>
    <row r="3" spans="1:45" s="9" customFormat="1" ht="115.2" x14ac:dyDescent="0.5500000000000000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22</v>
      </c>
      <c r="Y3" s="6" t="s">
        <v>24</v>
      </c>
      <c r="Z3" s="6" t="s">
        <v>22</v>
      </c>
      <c r="AA3" s="6" t="s">
        <v>25</v>
      </c>
      <c r="AB3" s="6" t="s">
        <v>22</v>
      </c>
      <c r="AC3" s="6" t="s">
        <v>26</v>
      </c>
      <c r="AD3" s="6" t="s">
        <v>22</v>
      </c>
      <c r="AE3" s="6" t="s">
        <v>27</v>
      </c>
      <c r="AF3" s="6" t="s">
        <v>28</v>
      </c>
      <c r="AG3" s="6" t="s">
        <v>29</v>
      </c>
      <c r="AH3" s="6" t="s">
        <v>30</v>
      </c>
      <c r="AI3" s="6" t="s">
        <v>22</v>
      </c>
      <c r="AJ3" s="6" t="s">
        <v>31</v>
      </c>
      <c r="AK3" s="6" t="s">
        <v>31</v>
      </c>
      <c r="AL3" s="6" t="s">
        <v>22</v>
      </c>
      <c r="AM3" s="6" t="s">
        <v>32</v>
      </c>
      <c r="AN3" s="6" t="s">
        <v>33</v>
      </c>
      <c r="AO3" s="6" t="s">
        <v>22</v>
      </c>
      <c r="AP3" s="6" t="s">
        <v>34</v>
      </c>
      <c r="AQ3" s="6" t="s">
        <v>35</v>
      </c>
      <c r="AR3" s="6" t="s">
        <v>22</v>
      </c>
    </row>
    <row r="4" spans="1:45" x14ac:dyDescent="0.55000000000000004">
      <c r="A4" t="s">
        <v>36</v>
      </c>
      <c r="B4" t="s">
        <v>37</v>
      </c>
      <c r="C4" t="s">
        <v>38</v>
      </c>
      <c r="D4">
        <v>70562</v>
      </c>
      <c r="E4" s="5">
        <v>1.1173184357541794</v>
      </c>
      <c r="F4">
        <f>AVERAGE(E4:E6)</f>
        <v>0.67497315626082044</v>
      </c>
      <c r="G4">
        <f>STDEV(E4:E6)/SQRT(3)</f>
        <v>0.7850980021982511</v>
      </c>
      <c r="H4" s="2" t="s">
        <v>39</v>
      </c>
      <c r="I4" s="2" t="s">
        <v>39</v>
      </c>
      <c r="J4" s="2">
        <v>301</v>
      </c>
      <c r="K4" s="2">
        <v>66</v>
      </c>
      <c r="L4" s="2">
        <v>66</v>
      </c>
      <c r="M4" s="2">
        <v>321</v>
      </c>
      <c r="N4" s="3">
        <f t="shared" ref="N4:N51" si="0">K4/L4</f>
        <v>1</v>
      </c>
      <c r="O4" s="10" t="s">
        <v>39</v>
      </c>
      <c r="P4" s="3" t="s">
        <v>39</v>
      </c>
      <c r="Q4" s="5">
        <f t="shared" ref="Q4:Q46" si="1">J4/K4</f>
        <v>4.5606060606060606</v>
      </c>
      <c r="R4" s="5">
        <f t="shared" ref="R4:R46" si="2">M4/L4</f>
        <v>4.8636363636363633</v>
      </c>
      <c r="S4" s="5">
        <f t="shared" ref="S4:S51" si="3">(R4/Q4)</f>
        <v>1.0664451827242525</v>
      </c>
      <c r="T4" s="5">
        <f>((M4-L4)/(J4-K4))*100</f>
        <v>108.51063829787233</v>
      </c>
      <c r="U4" s="5">
        <f>AVERAGE(O5:O6)</f>
        <v>45.195095772984672</v>
      </c>
      <c r="V4">
        <f>STDEV(O5:O6)/SQRT(2)</f>
        <v>2.2381691140789743</v>
      </c>
      <c r="W4" s="5">
        <f>AVERAGE(P5:P6)</f>
        <v>86.669830015800812</v>
      </c>
      <c r="X4">
        <f>STDEV(P5:P6)/SQRT(2)</f>
        <v>2.0365354872792731</v>
      </c>
      <c r="Y4" s="5">
        <f>AVERAGE(S4:S6)</f>
        <v>1.1061488543288338</v>
      </c>
      <c r="Z4">
        <f>STDEV(S4:S6)/SQRT(3)</f>
        <v>2.145523515544338E-2</v>
      </c>
      <c r="AA4" s="5">
        <f>AVERAGE(T4:T6)</f>
        <v>113.05958722319474</v>
      </c>
      <c r="AB4">
        <f>STDEV(T4:T6)/SQRT(3)</f>
        <v>2.6806882267233076</v>
      </c>
      <c r="AC4" s="5">
        <f>AVERAGE(N4:N6)</f>
        <v>1</v>
      </c>
      <c r="AD4">
        <f>STDEV(N4:N6)/SQRT(3)</f>
        <v>0</v>
      </c>
      <c r="AE4" s="11">
        <v>19.8</v>
      </c>
      <c r="AF4" s="11">
        <v>18.899999999999999</v>
      </c>
      <c r="AG4" s="2">
        <f t="shared" ref="AG4:AG39" si="4">AE4-AF4</f>
        <v>0.90000000000000213</v>
      </c>
      <c r="AH4" s="3">
        <f>AVERAGE(AE4:AE6)</f>
        <v>24.233333333333334</v>
      </c>
      <c r="AI4" s="5">
        <f>STDEV(AE4:AE6)/SQRT(3)</f>
        <v>2.2213609442061477</v>
      </c>
      <c r="AJ4" s="5">
        <f t="shared" ref="AJ4:AJ39" si="5">AG4/AE4*100</f>
        <v>4.5454545454545556</v>
      </c>
      <c r="AK4" s="5">
        <f>AVERAGE(AJ4:AJ6)</f>
        <v>4.6624578402603953</v>
      </c>
      <c r="AL4" s="5">
        <f>STDEV(AJ4:AJ6)/SQRT(3)</f>
        <v>0.30727792137431736</v>
      </c>
      <c r="AM4" s="2">
        <v>0</v>
      </c>
      <c r="AN4">
        <f>AVERAGE(AM4:AM6)</f>
        <v>0</v>
      </c>
      <c r="AO4">
        <f>STDEV(AM4:AM6)/SQRT(3)</f>
        <v>0</v>
      </c>
      <c r="AP4">
        <v>81</v>
      </c>
      <c r="AQ4" s="3">
        <f>AVERAGE(AP4:AP6)</f>
        <v>80.333333333333329</v>
      </c>
      <c r="AR4" s="5">
        <f>STDEV(AP4:AP6)/SQRT(3)</f>
        <v>0.33333333333333331</v>
      </c>
      <c r="AS4" s="5"/>
    </row>
    <row r="5" spans="1:45" x14ac:dyDescent="0.55000000000000004">
      <c r="D5">
        <v>80344</v>
      </c>
      <c r="E5" s="5">
        <v>-0.85095410005156102</v>
      </c>
      <c r="H5" s="2">
        <v>859</v>
      </c>
      <c r="I5" s="2">
        <v>490</v>
      </c>
      <c r="J5" s="2">
        <v>621</v>
      </c>
      <c r="K5" s="2">
        <v>132</v>
      </c>
      <c r="L5" s="2">
        <v>132</v>
      </c>
      <c r="M5" s="2">
        <v>708</v>
      </c>
      <c r="N5" s="3">
        <f t="shared" si="0"/>
        <v>1</v>
      </c>
      <c r="O5" s="4">
        <f t="shared" ref="O5:O46" si="6">100-(I5/H5)*100</f>
        <v>42.956926658905701</v>
      </c>
      <c r="P5" s="5">
        <f t="shared" ref="P5:P46" si="7">100-(K5/H5*100)</f>
        <v>84.633294528521532</v>
      </c>
      <c r="Q5" s="5">
        <f t="shared" si="1"/>
        <v>4.7045454545454541</v>
      </c>
      <c r="R5" s="5">
        <f t="shared" si="2"/>
        <v>5.3636363636363633</v>
      </c>
      <c r="S5" s="5">
        <f t="shared" si="3"/>
        <v>1.1400966183574879</v>
      </c>
      <c r="T5" s="5">
        <f t="shared" ref="T5:T51" si="8">((M5-L5)/(J5-K5))*100</f>
        <v>117.79141104294479</v>
      </c>
      <c r="AE5" s="11">
        <v>26.7</v>
      </c>
      <c r="AF5" s="11">
        <v>25.3</v>
      </c>
      <c r="AG5" s="2">
        <f t="shared" si="4"/>
        <v>1.3999999999999986</v>
      </c>
      <c r="AH5" s="3"/>
      <c r="AI5" s="3"/>
      <c r="AJ5" s="5">
        <f t="shared" si="5"/>
        <v>5.2434456928838902</v>
      </c>
      <c r="AK5" s="5"/>
      <c r="AL5" s="5"/>
      <c r="AM5" s="2">
        <v>0</v>
      </c>
      <c r="AP5">
        <v>80</v>
      </c>
      <c r="AQ5" s="3"/>
      <c r="AR5" s="3"/>
      <c r="AS5" s="5"/>
    </row>
    <row r="6" spans="1:45" x14ac:dyDescent="0.55000000000000004">
      <c r="D6">
        <v>80345</v>
      </c>
      <c r="E6" s="5">
        <v>1.7585551330798428</v>
      </c>
      <c r="H6" s="2">
        <v>487</v>
      </c>
      <c r="I6" s="2">
        <v>256</v>
      </c>
      <c r="J6" s="2">
        <v>420</v>
      </c>
      <c r="K6" s="2">
        <v>55</v>
      </c>
      <c r="L6" s="2">
        <v>55</v>
      </c>
      <c r="M6" s="2">
        <v>467</v>
      </c>
      <c r="N6" s="3">
        <f t="shared" si="0"/>
        <v>1</v>
      </c>
      <c r="O6" s="4">
        <f t="shared" si="6"/>
        <v>47.43326488706365</v>
      </c>
      <c r="P6" s="5">
        <f t="shared" si="7"/>
        <v>88.706365503080079</v>
      </c>
      <c r="Q6" s="5">
        <f t="shared" si="1"/>
        <v>7.6363636363636367</v>
      </c>
      <c r="R6" s="5">
        <f t="shared" si="2"/>
        <v>8.4909090909090903</v>
      </c>
      <c r="S6" s="5">
        <f t="shared" si="3"/>
        <v>1.1119047619047617</v>
      </c>
      <c r="T6" s="5">
        <f t="shared" si="8"/>
        <v>112.87671232876713</v>
      </c>
      <c r="AE6" s="11">
        <v>26.2</v>
      </c>
      <c r="AF6" s="11">
        <v>25.1</v>
      </c>
      <c r="AG6" s="2">
        <f t="shared" si="4"/>
        <v>1.0999999999999979</v>
      </c>
      <c r="AH6" s="3"/>
      <c r="AI6" s="3"/>
      <c r="AJ6" s="5">
        <f t="shared" si="5"/>
        <v>4.1984732824427402</v>
      </c>
      <c r="AK6" s="5"/>
      <c r="AL6" s="5"/>
      <c r="AM6" s="2">
        <v>0</v>
      </c>
      <c r="AP6">
        <v>80</v>
      </c>
      <c r="AQ6" s="3"/>
      <c r="AR6" s="3"/>
      <c r="AS6" s="5"/>
    </row>
    <row r="7" spans="1:45" x14ac:dyDescent="0.55000000000000004">
      <c r="C7" t="s">
        <v>40</v>
      </c>
      <c r="D7">
        <v>77864</v>
      </c>
      <c r="E7" s="5">
        <v>0.72744907856450058</v>
      </c>
      <c r="F7">
        <f>AVERAGE(E7:E9)</f>
        <v>-0.1868637827206896</v>
      </c>
      <c r="G7">
        <f>STDEV(E7:E9)/SQRT(3)</f>
        <v>0.48471594893980058</v>
      </c>
      <c r="H7" s="2">
        <v>215</v>
      </c>
      <c r="I7" s="2">
        <v>167</v>
      </c>
      <c r="J7" s="2">
        <v>185</v>
      </c>
      <c r="K7" s="2">
        <v>42</v>
      </c>
      <c r="L7" s="2">
        <v>42</v>
      </c>
      <c r="M7" s="2">
        <v>203</v>
      </c>
      <c r="N7" s="3">
        <f t="shared" si="0"/>
        <v>1</v>
      </c>
      <c r="O7" s="4">
        <f t="shared" si="6"/>
        <v>22.325581395348834</v>
      </c>
      <c r="P7" s="5">
        <f t="shared" si="7"/>
        <v>80.465116279069775</v>
      </c>
      <c r="Q7" s="5">
        <f t="shared" si="1"/>
        <v>4.4047619047619051</v>
      </c>
      <c r="R7" s="5">
        <f t="shared" si="2"/>
        <v>4.833333333333333</v>
      </c>
      <c r="S7" s="5">
        <f t="shared" si="3"/>
        <v>1.0972972972972972</v>
      </c>
      <c r="T7" s="5">
        <f t="shared" si="8"/>
        <v>112.58741258741259</v>
      </c>
      <c r="U7" s="5">
        <f>AVERAGE(O7:O9)</f>
        <v>28.265160545382297</v>
      </c>
      <c r="V7">
        <f>STDEV(O7:O9)/SQRT(3)</f>
        <v>5.9913330327011778</v>
      </c>
      <c r="W7" s="5">
        <f>AVERAGE(P7:P9)</f>
        <v>79.308568290074376</v>
      </c>
      <c r="X7">
        <f>STDEV(P7:P9)/SQRT(3)</f>
        <v>1.7598554884254172</v>
      </c>
      <c r="Y7" s="5">
        <f>AVERAGE(S7:S9)</f>
        <v>1.0403033638463846</v>
      </c>
      <c r="Z7">
        <f>STDEV(S7:S9)/SQRT(3)</f>
        <v>3.4659593305489241E-2</v>
      </c>
      <c r="AA7" s="5">
        <f>AVERAGE(T7:T9)</f>
        <v>105.08083066668623</v>
      </c>
      <c r="AB7">
        <f>STDEV(T7:T9)/SQRT(3)</f>
        <v>4.5020543857576829</v>
      </c>
      <c r="AC7" s="5">
        <f>AVERAGE(N7:N9)</f>
        <v>1</v>
      </c>
      <c r="AD7">
        <f>STDEV(N7:N9)/SQRT(3)</f>
        <v>0</v>
      </c>
      <c r="AE7" s="11">
        <v>27.5</v>
      </c>
      <c r="AF7" s="11">
        <v>24.4</v>
      </c>
      <c r="AG7" s="2">
        <f t="shared" si="4"/>
        <v>3.1000000000000014</v>
      </c>
      <c r="AH7" s="3">
        <f>AVERAGE(AE7:AE9)</f>
        <v>27.866666666666664</v>
      </c>
      <c r="AI7" s="5">
        <f>STDEV(AE7:AE9)/SQRT(3)</f>
        <v>0.68879927732572765</v>
      </c>
      <c r="AJ7" s="5">
        <f t="shared" si="5"/>
        <v>11.272727272727277</v>
      </c>
      <c r="AK7" s="5">
        <f>AVERAGE(AJ7:AJ9)</f>
        <v>11.356326415347652</v>
      </c>
      <c r="AL7" s="5">
        <f>STDEV(AJ7:AJ9)/SQRT(3)</f>
        <v>0.14789053908440006</v>
      </c>
      <c r="AM7" s="2">
        <v>0</v>
      </c>
      <c r="AN7">
        <f>AVERAGE(AM7:AM9)</f>
        <v>0</v>
      </c>
      <c r="AO7">
        <f>STDEV(AM7:AM9)/SQRT(3)</f>
        <v>0</v>
      </c>
      <c r="AP7">
        <v>91</v>
      </c>
      <c r="AQ7" s="3">
        <f>AVERAGE(AP7:AP9)</f>
        <v>91</v>
      </c>
      <c r="AR7" s="5">
        <f>STDEV(AP7:AP9)/SQRT(3)</f>
        <v>0</v>
      </c>
      <c r="AS7" s="5"/>
    </row>
    <row r="8" spans="1:45" x14ac:dyDescent="0.55000000000000004">
      <c r="D8">
        <v>77865</v>
      </c>
      <c r="E8" s="5">
        <v>-0.92307692307692057</v>
      </c>
      <c r="H8" s="2">
        <v>261</v>
      </c>
      <c r="I8" s="2">
        <v>203</v>
      </c>
      <c r="J8" s="2">
        <v>261</v>
      </c>
      <c r="K8" s="2">
        <v>48</v>
      </c>
      <c r="L8" s="2">
        <v>48</v>
      </c>
      <c r="M8" s="2">
        <v>273</v>
      </c>
      <c r="N8" s="3">
        <f t="shared" si="0"/>
        <v>1</v>
      </c>
      <c r="O8" s="4">
        <f t="shared" si="6"/>
        <v>22.222222222222214</v>
      </c>
      <c r="P8" s="5">
        <f t="shared" si="7"/>
        <v>81.609195402298852</v>
      </c>
      <c r="Q8" s="5">
        <f t="shared" si="1"/>
        <v>5.4375</v>
      </c>
      <c r="R8" s="5">
        <f t="shared" si="2"/>
        <v>5.6875</v>
      </c>
      <c r="S8" s="5">
        <f t="shared" si="3"/>
        <v>1.0459770114942528</v>
      </c>
      <c r="T8" s="5">
        <f t="shared" si="8"/>
        <v>105.63380281690141</v>
      </c>
      <c r="AE8" s="11">
        <v>26.9</v>
      </c>
      <c r="AF8" s="11">
        <v>23.9</v>
      </c>
      <c r="AG8" s="2">
        <f t="shared" si="4"/>
        <v>3</v>
      </c>
      <c r="AH8" s="3"/>
      <c r="AI8" s="3"/>
      <c r="AJ8" s="5">
        <f t="shared" si="5"/>
        <v>11.152416356877325</v>
      </c>
      <c r="AK8" s="5"/>
      <c r="AL8" s="5"/>
      <c r="AM8" s="2">
        <v>0</v>
      </c>
      <c r="AP8">
        <v>91</v>
      </c>
      <c r="AQ8" s="3"/>
      <c r="AR8" s="3"/>
      <c r="AS8" s="5"/>
    </row>
    <row r="9" spans="1:45" x14ac:dyDescent="0.55000000000000004">
      <c r="D9">
        <v>77568</v>
      </c>
      <c r="E9" s="5">
        <v>-0.36496350364964886</v>
      </c>
      <c r="H9" s="2">
        <v>323</v>
      </c>
      <c r="I9" s="2">
        <v>193</v>
      </c>
      <c r="J9" s="2">
        <v>313</v>
      </c>
      <c r="K9" s="2">
        <v>78</v>
      </c>
      <c r="L9" s="2">
        <v>78</v>
      </c>
      <c r="M9" s="2">
        <v>306</v>
      </c>
      <c r="N9" s="3">
        <f t="shared" si="0"/>
        <v>1</v>
      </c>
      <c r="O9" s="4">
        <f t="shared" si="6"/>
        <v>40.247678018575847</v>
      </c>
      <c r="P9" s="5">
        <f t="shared" si="7"/>
        <v>75.851393188854487</v>
      </c>
      <c r="Q9" s="5">
        <f t="shared" si="1"/>
        <v>4.0128205128205128</v>
      </c>
      <c r="R9" s="5">
        <f t="shared" si="2"/>
        <v>3.9230769230769229</v>
      </c>
      <c r="S9" s="5">
        <f t="shared" si="3"/>
        <v>0.97763578274760377</v>
      </c>
      <c r="T9" s="5">
        <f t="shared" si="8"/>
        <v>97.021276595744681</v>
      </c>
      <c r="AE9" s="11">
        <v>29.2</v>
      </c>
      <c r="AF9" s="11">
        <v>25.8</v>
      </c>
      <c r="AG9" s="2">
        <f t="shared" si="4"/>
        <v>3.3999999999999986</v>
      </c>
      <c r="AH9" s="3"/>
      <c r="AI9" s="3"/>
      <c r="AJ9" s="5">
        <f t="shared" si="5"/>
        <v>11.643835616438352</v>
      </c>
      <c r="AK9" s="5"/>
      <c r="AL9" s="5"/>
      <c r="AM9" s="2">
        <v>0</v>
      </c>
      <c r="AP9">
        <v>91</v>
      </c>
      <c r="AQ9" s="3"/>
      <c r="AR9" s="3"/>
      <c r="AS9" s="5"/>
    </row>
    <row r="10" spans="1:45" x14ac:dyDescent="0.55000000000000004">
      <c r="B10" t="s">
        <v>41</v>
      </c>
      <c r="C10" t="s">
        <v>38</v>
      </c>
      <c r="D10">
        <v>68588</v>
      </c>
      <c r="E10" s="5">
        <v>3.8671411625148444</v>
      </c>
      <c r="F10">
        <f>AVERAGE(E10:E14)</f>
        <v>0.88313798965796431</v>
      </c>
      <c r="G10">
        <f>STDEV(E10:E14)/SQRT(5)</f>
        <v>1.17900075622024</v>
      </c>
      <c r="H10" s="2">
        <v>124</v>
      </c>
      <c r="I10" s="2">
        <v>86</v>
      </c>
      <c r="J10" s="2">
        <v>128</v>
      </c>
      <c r="K10" s="2">
        <v>35</v>
      </c>
      <c r="L10" s="2">
        <v>36</v>
      </c>
      <c r="M10" s="2">
        <v>65</v>
      </c>
      <c r="N10" s="3">
        <f t="shared" si="0"/>
        <v>0.97222222222222221</v>
      </c>
      <c r="O10" s="4">
        <f t="shared" si="6"/>
        <v>30.645161290322577</v>
      </c>
      <c r="P10" s="5">
        <f t="shared" si="7"/>
        <v>71.774193548387089</v>
      </c>
      <c r="Q10" s="5">
        <f t="shared" si="1"/>
        <v>3.657142857142857</v>
      </c>
      <c r="R10" s="5">
        <f t="shared" si="2"/>
        <v>1.8055555555555556</v>
      </c>
      <c r="S10" s="5">
        <f t="shared" si="3"/>
        <v>0.49370659722222227</v>
      </c>
      <c r="T10" s="5">
        <f t="shared" si="8"/>
        <v>31.182795698924732</v>
      </c>
      <c r="U10">
        <f>AVERAGE(O10:O14)</f>
        <v>32.555489317684398</v>
      </c>
      <c r="V10">
        <f>STDEV(O10:O14)/SQRT(5)</f>
        <v>3.3150549455166143</v>
      </c>
      <c r="W10" s="5">
        <f>AVERAGE(P10:P14)</f>
        <v>79.655806541526673</v>
      </c>
      <c r="X10">
        <f>STDEV(P10:P14)/SQRT(5)</f>
        <v>2.198700304261139</v>
      </c>
      <c r="Y10" s="5">
        <f>AVERAGE(S10:S14)</f>
        <v>0.69245258407152943</v>
      </c>
      <c r="Z10">
        <f>STDEV(S10:S14)/SQRT(5)</f>
        <v>8.2395048445215432E-2</v>
      </c>
      <c r="AA10" s="5">
        <f>AVERAGE(T10:T14)</f>
        <v>68.377759126649039</v>
      </c>
      <c r="AB10">
        <f>STDEV(T10:T14)/SQRT(5)</f>
        <v>11.106762019408158</v>
      </c>
      <c r="AC10" s="5">
        <f>AVERAGE(N10:N14)</f>
        <v>0.88613814989865425</v>
      </c>
      <c r="AD10">
        <f>STDEV(N10:N14)/SQRT(5)</f>
        <v>9.4745974344552161E-2</v>
      </c>
      <c r="AE10" s="11">
        <v>24.9</v>
      </c>
      <c r="AF10" s="11">
        <v>24.3</v>
      </c>
      <c r="AG10" s="2">
        <f t="shared" si="4"/>
        <v>0.59999999999999787</v>
      </c>
      <c r="AH10" s="3">
        <f>AVERAGE(AE10:AE14)</f>
        <v>26.68</v>
      </c>
      <c r="AI10" s="5">
        <f>STDEV(AE10:AE12)/SQRT(5)</f>
        <v>0.64858821039752734</v>
      </c>
      <c r="AJ10" s="5">
        <f t="shared" si="5"/>
        <v>2.4096385542168588</v>
      </c>
      <c r="AK10" s="5">
        <f>AVERAGE(AJ10:AJ14)</f>
        <v>2.0304237411113943</v>
      </c>
      <c r="AL10" s="5">
        <f>STDEV(AJ10:AJ14)/SQRT(5)</f>
        <v>0.23151817386615636</v>
      </c>
      <c r="AM10">
        <v>0</v>
      </c>
      <c r="AN10">
        <f>AVERAGE(AM10:AM14)</f>
        <v>1.2</v>
      </c>
      <c r="AO10">
        <f>STDEV(AM10:AM14)/SQRT(5)</f>
        <v>0.73484692283495345</v>
      </c>
      <c r="AP10">
        <v>73</v>
      </c>
      <c r="AQ10" s="3">
        <f>AVERAGE(AP10:AP14)</f>
        <v>73.8</v>
      </c>
      <c r="AR10" s="5">
        <f>STDEV(AP10:AP12)/SQRT(5)</f>
        <v>1.6124515496597098</v>
      </c>
      <c r="AS10" s="5"/>
    </row>
    <row r="11" spans="1:45" x14ac:dyDescent="0.55000000000000004">
      <c r="D11">
        <v>70160</v>
      </c>
      <c r="E11" s="5">
        <v>-0.33269961977187124</v>
      </c>
      <c r="H11" s="2">
        <v>482</v>
      </c>
      <c r="I11" s="2">
        <v>297</v>
      </c>
      <c r="J11" s="2">
        <v>438</v>
      </c>
      <c r="K11" s="2">
        <v>97</v>
      </c>
      <c r="L11" s="2">
        <v>176</v>
      </c>
      <c r="M11" s="2">
        <v>388</v>
      </c>
      <c r="N11" s="3">
        <f t="shared" si="0"/>
        <v>0.55113636363636365</v>
      </c>
      <c r="O11" s="4">
        <f t="shared" si="6"/>
        <v>38.38174273858921</v>
      </c>
      <c r="P11" s="5">
        <f t="shared" si="7"/>
        <v>79.875518672199178</v>
      </c>
      <c r="Q11" s="5">
        <f t="shared" si="1"/>
        <v>4.5154639175257731</v>
      </c>
      <c r="R11" s="5">
        <f t="shared" si="2"/>
        <v>2.2045454545454546</v>
      </c>
      <c r="S11" s="5">
        <f t="shared" si="3"/>
        <v>0.48822125363221253</v>
      </c>
      <c r="T11" s="5">
        <f t="shared" si="8"/>
        <v>62.170087976539591</v>
      </c>
      <c r="AE11" s="11">
        <v>27.8</v>
      </c>
      <c r="AF11" s="11">
        <v>27.1</v>
      </c>
      <c r="AG11" s="2">
        <f t="shared" si="4"/>
        <v>0.69999999999999929</v>
      </c>
      <c r="AH11" s="3"/>
      <c r="AI11" s="3"/>
      <c r="AJ11" s="5">
        <f t="shared" si="5"/>
        <v>2.517985611510789</v>
      </c>
      <c r="AK11" s="5"/>
      <c r="AL11" s="5"/>
      <c r="AM11">
        <v>0</v>
      </c>
      <c r="AP11">
        <v>66</v>
      </c>
      <c r="AQ11" s="3"/>
      <c r="AR11" s="3"/>
      <c r="AS11" s="5"/>
    </row>
    <row r="12" spans="1:45" x14ac:dyDescent="0.55000000000000004">
      <c r="D12">
        <v>70211</v>
      </c>
      <c r="E12" s="5">
        <v>-0.87861271676300845</v>
      </c>
      <c r="H12" s="2">
        <v>86</v>
      </c>
      <c r="I12" s="2">
        <v>62</v>
      </c>
      <c r="J12" s="2">
        <v>103</v>
      </c>
      <c r="K12" s="2">
        <v>18</v>
      </c>
      <c r="L12" s="2">
        <v>17</v>
      </c>
      <c r="M12" s="2">
        <v>81</v>
      </c>
      <c r="N12" s="3">
        <f t="shared" si="0"/>
        <v>1.0588235294117647</v>
      </c>
      <c r="O12" s="4">
        <f t="shared" si="6"/>
        <v>27.906976744186053</v>
      </c>
      <c r="P12" s="5">
        <f t="shared" si="7"/>
        <v>79.069767441860463</v>
      </c>
      <c r="Q12" s="5">
        <f t="shared" si="1"/>
        <v>5.7222222222222223</v>
      </c>
      <c r="R12" s="5">
        <f t="shared" si="2"/>
        <v>4.7647058823529411</v>
      </c>
      <c r="S12" s="5">
        <f t="shared" si="3"/>
        <v>0.83266704740148489</v>
      </c>
      <c r="T12" s="5">
        <f t="shared" si="8"/>
        <v>75.294117647058826</v>
      </c>
      <c r="AE12" s="11">
        <v>26.3</v>
      </c>
      <c r="AF12" s="11">
        <v>25.7</v>
      </c>
      <c r="AG12" s="2">
        <f t="shared" si="4"/>
        <v>0.60000000000000142</v>
      </c>
      <c r="AH12" s="3"/>
      <c r="AI12" s="3"/>
      <c r="AJ12" s="5">
        <f t="shared" si="5"/>
        <v>2.281368821292781</v>
      </c>
      <c r="AK12" s="5"/>
      <c r="AL12" s="5"/>
      <c r="AM12">
        <v>3</v>
      </c>
      <c r="AP12">
        <v>68</v>
      </c>
      <c r="AQ12" s="3"/>
      <c r="AR12" s="3"/>
      <c r="AS12" s="5"/>
    </row>
    <row r="13" spans="1:45" x14ac:dyDescent="0.55000000000000004">
      <c r="D13">
        <v>70212</v>
      </c>
      <c r="E13" s="5">
        <v>-1.7953762911952811</v>
      </c>
      <c r="H13" s="2">
        <v>509</v>
      </c>
      <c r="I13" s="2">
        <v>387</v>
      </c>
      <c r="J13" s="2">
        <v>484</v>
      </c>
      <c r="K13" s="2">
        <v>84</v>
      </c>
      <c r="L13" s="2">
        <v>104</v>
      </c>
      <c r="M13" s="2">
        <v>502</v>
      </c>
      <c r="N13" s="3">
        <f t="shared" si="0"/>
        <v>0.80769230769230771</v>
      </c>
      <c r="O13" s="4">
        <f t="shared" si="6"/>
        <v>23.968565815324155</v>
      </c>
      <c r="P13" s="5">
        <f t="shared" si="7"/>
        <v>83.497053045186647</v>
      </c>
      <c r="Q13" s="5">
        <f t="shared" si="1"/>
        <v>5.7619047619047619</v>
      </c>
      <c r="R13" s="5">
        <f t="shared" si="2"/>
        <v>4.8269230769230766</v>
      </c>
      <c r="S13" s="5">
        <f t="shared" si="3"/>
        <v>0.83773045136681501</v>
      </c>
      <c r="T13" s="5">
        <f t="shared" si="8"/>
        <v>99.5</v>
      </c>
      <c r="AE13" s="11">
        <v>26.5</v>
      </c>
      <c r="AF13" s="11">
        <v>26.1</v>
      </c>
      <c r="AG13" s="2">
        <f t="shared" si="4"/>
        <v>0.39999999999999858</v>
      </c>
      <c r="AH13" s="3"/>
      <c r="AI13" s="3"/>
      <c r="AJ13" s="5">
        <f t="shared" si="5"/>
        <v>1.5094339622641455</v>
      </c>
      <c r="AK13" s="5"/>
      <c r="AL13" s="5"/>
      <c r="AM13">
        <v>0</v>
      </c>
      <c r="AP13">
        <v>81</v>
      </c>
      <c r="AQ13" s="3"/>
      <c r="AR13" s="3"/>
      <c r="AS13" s="5"/>
    </row>
    <row r="14" spans="1:45" x14ac:dyDescent="0.55000000000000004">
      <c r="D14">
        <v>70217</v>
      </c>
      <c r="E14" s="5">
        <v>3.5552374135051377</v>
      </c>
      <c r="H14" s="2">
        <v>640</v>
      </c>
      <c r="I14" s="2">
        <v>372</v>
      </c>
      <c r="J14" s="2">
        <v>559</v>
      </c>
      <c r="K14" s="2">
        <v>102</v>
      </c>
      <c r="L14" s="2">
        <v>98</v>
      </c>
      <c r="M14" s="2">
        <v>435</v>
      </c>
      <c r="N14" s="3">
        <f t="shared" si="0"/>
        <v>1.0408163265306123</v>
      </c>
      <c r="O14" s="4">
        <f t="shared" si="6"/>
        <v>41.874999999999993</v>
      </c>
      <c r="P14" s="5">
        <f t="shared" si="7"/>
        <v>84.0625</v>
      </c>
      <c r="Q14" s="5">
        <f t="shared" si="1"/>
        <v>5.4803921568627452</v>
      </c>
      <c r="R14" s="5">
        <f t="shared" si="2"/>
        <v>4.4387755102040813</v>
      </c>
      <c r="S14" s="5">
        <f t="shared" si="3"/>
        <v>0.8099375707349129</v>
      </c>
      <c r="T14" s="5">
        <f t="shared" si="8"/>
        <v>73.741794310722099</v>
      </c>
      <c r="AE14" s="11">
        <v>27.9</v>
      </c>
      <c r="AF14" s="11">
        <v>27.5</v>
      </c>
      <c r="AG14" s="2">
        <f t="shared" si="4"/>
        <v>0.39999999999999858</v>
      </c>
      <c r="AH14" s="3"/>
      <c r="AI14" s="3"/>
      <c r="AJ14" s="5">
        <f t="shared" si="5"/>
        <v>1.4336917562723963</v>
      </c>
      <c r="AK14" s="5"/>
      <c r="AL14" s="5"/>
      <c r="AM14">
        <v>3</v>
      </c>
      <c r="AP14">
        <v>81</v>
      </c>
      <c r="AQ14" s="3"/>
      <c r="AR14" s="3"/>
      <c r="AS14" s="5"/>
    </row>
    <row r="15" spans="1:45" x14ac:dyDescent="0.55000000000000004">
      <c r="C15" t="s">
        <v>40</v>
      </c>
      <c r="D15">
        <v>76640</v>
      </c>
      <c r="E15" s="5">
        <v>-2.2567703109327835</v>
      </c>
      <c r="F15" s="5">
        <f>AVERAGE(E15, E17:E19)</f>
        <v>2.3346787879183455</v>
      </c>
      <c r="G15">
        <f>STDEV(E15, E17:E19)/SQRT(4)</f>
        <v>2.7426034725640358</v>
      </c>
      <c r="H15" s="2">
        <v>362</v>
      </c>
      <c r="I15" s="2">
        <v>257</v>
      </c>
      <c r="J15" s="2">
        <v>369</v>
      </c>
      <c r="K15" s="2">
        <v>63</v>
      </c>
      <c r="L15" s="2">
        <v>73</v>
      </c>
      <c r="M15" s="2">
        <v>438</v>
      </c>
      <c r="N15" s="3">
        <f t="shared" si="0"/>
        <v>0.86301369863013699</v>
      </c>
      <c r="O15" s="4">
        <f t="shared" si="6"/>
        <v>29.005524861878456</v>
      </c>
      <c r="P15" s="5">
        <f t="shared" si="7"/>
        <v>82.596685082872924</v>
      </c>
      <c r="Q15" s="5">
        <f t="shared" si="1"/>
        <v>5.8571428571428568</v>
      </c>
      <c r="R15" s="5">
        <f t="shared" si="2"/>
        <v>6</v>
      </c>
      <c r="S15" s="5">
        <f t="shared" si="3"/>
        <v>1.024390243902439</v>
      </c>
      <c r="T15" s="5">
        <f t="shared" si="8"/>
        <v>119.28104575163398</v>
      </c>
      <c r="U15" s="5">
        <f>AVERAGE(O15, O17:O19)</f>
        <v>29.680765045747634</v>
      </c>
      <c r="V15">
        <f>STDEV(O15, O17:O19)/SQRT(4)</f>
        <v>4.7710979401126208</v>
      </c>
      <c r="W15" s="5">
        <f>AVERAGE(P15, P17:P19)</f>
        <v>79.108072445714782</v>
      </c>
      <c r="X15">
        <f>STDEV(P15, P17:P19)/SQRT(4)</f>
        <v>2.4724726586403776</v>
      </c>
      <c r="Y15" s="12">
        <f>AVERAGE(S15, S17:S19)</f>
        <v>0.77849112219338235</v>
      </c>
      <c r="Z15">
        <f>STDEV(S15, S17:S19)/SQRT(4)</f>
        <v>0.10860208580520141</v>
      </c>
      <c r="AA15" s="5">
        <f>AVERAGE(T15, T17:T19)</f>
        <v>79.456516655559071</v>
      </c>
      <c r="AB15">
        <f>STDEV(T15, T17:T19)/SQRT(4)</f>
        <v>18.549767080338128</v>
      </c>
      <c r="AC15" s="13">
        <f>AVERAGE(N15, N17:N19)</f>
        <v>0.94165446160508293</v>
      </c>
      <c r="AD15">
        <f>STDEV(N15, N17:N19)/SQRT(4)</f>
        <v>7.2437167011853834E-2</v>
      </c>
      <c r="AE15" s="11">
        <v>27</v>
      </c>
      <c r="AF15" s="11">
        <v>25.1</v>
      </c>
      <c r="AG15" s="2">
        <f t="shared" si="4"/>
        <v>1.8999999999999986</v>
      </c>
      <c r="AH15" s="3">
        <f>AVERAGE(AE15:AE19)</f>
        <v>26.859999999999996</v>
      </c>
      <c r="AI15" s="5">
        <f>STDEV(AE15:AE17)/SQRT(5)</f>
        <v>0.33565855667130967</v>
      </c>
      <c r="AJ15" s="5">
        <f t="shared" si="5"/>
        <v>7.0370370370370319</v>
      </c>
      <c r="AK15" s="5">
        <f>AVERAGE(AJ15, AJ17:AJ19)</f>
        <v>10.095199676293957</v>
      </c>
      <c r="AL15" s="5">
        <f>STDEV(AJ15, AJ17:AJ19)/SQRT(4)</f>
        <v>1.1098040907331281</v>
      </c>
      <c r="AM15">
        <v>1</v>
      </c>
      <c r="AN15">
        <f>AVERAGE(AM15, AM17:AM19)</f>
        <v>0.75</v>
      </c>
      <c r="AO15">
        <f>STDEV(AM15, AM17:AM19)/SQRT(4)</f>
        <v>0.47871355387816905</v>
      </c>
      <c r="AP15">
        <v>67</v>
      </c>
      <c r="AQ15" s="3">
        <f>AVERAGE(AP15:AP19)</f>
        <v>74.8</v>
      </c>
      <c r="AR15" s="5">
        <f>STDEV(AP15:AP17)/SQRT(5)</f>
        <v>1.0327955589886446</v>
      </c>
      <c r="AS15" s="5"/>
    </row>
    <row r="16" spans="1:45" s="14" customFormat="1" x14ac:dyDescent="0.55000000000000004">
      <c r="D16" s="14">
        <v>76646</v>
      </c>
      <c r="E16" s="15">
        <v>33.205189812590106</v>
      </c>
      <c r="H16" s="16">
        <v>227</v>
      </c>
      <c r="I16" s="16">
        <v>144</v>
      </c>
      <c r="J16" s="16">
        <v>202</v>
      </c>
      <c r="K16" s="16">
        <v>40</v>
      </c>
      <c r="L16" s="16">
        <v>33</v>
      </c>
      <c r="M16" s="16">
        <v>49.4</v>
      </c>
      <c r="N16" s="17">
        <f t="shared" si="0"/>
        <v>1.2121212121212122</v>
      </c>
      <c r="O16" s="15">
        <f t="shared" si="6"/>
        <v>36.563876651982376</v>
      </c>
      <c r="P16" s="15">
        <f t="shared" si="7"/>
        <v>82.378854625550659</v>
      </c>
      <c r="Q16" s="15">
        <f t="shared" si="1"/>
        <v>5.05</v>
      </c>
      <c r="R16" s="15">
        <f t="shared" si="2"/>
        <v>1.4969696969696968</v>
      </c>
      <c r="S16" s="15">
        <f t="shared" si="3"/>
        <v>0.29642964296429641</v>
      </c>
      <c r="T16" s="18">
        <f t="shared" si="8"/>
        <v>10.123456790123456</v>
      </c>
      <c r="AE16" s="19">
        <v>28.3</v>
      </c>
      <c r="AF16" s="19">
        <v>25.3</v>
      </c>
      <c r="AG16" s="16">
        <f t="shared" si="4"/>
        <v>3</v>
      </c>
      <c r="AH16" s="17"/>
      <c r="AI16" s="17"/>
      <c r="AJ16" s="18">
        <f t="shared" si="5"/>
        <v>10.600706713780919</v>
      </c>
      <c r="AK16" s="15"/>
      <c r="AL16" s="15"/>
      <c r="AM16" s="14">
        <v>1</v>
      </c>
      <c r="AP16" s="14">
        <v>71</v>
      </c>
      <c r="AQ16" s="17"/>
      <c r="AR16" s="17"/>
      <c r="AS16" s="15"/>
    </row>
    <row r="17" spans="2:45" x14ac:dyDescent="0.55000000000000004">
      <c r="D17">
        <v>76648</v>
      </c>
      <c r="E17" s="5">
        <v>-1.6697163769441796</v>
      </c>
      <c r="H17" s="2">
        <v>61</v>
      </c>
      <c r="I17" s="2">
        <v>45</v>
      </c>
      <c r="J17" s="2">
        <v>56</v>
      </c>
      <c r="K17" s="2">
        <v>17</v>
      </c>
      <c r="L17" s="2">
        <v>21</v>
      </c>
      <c r="M17" s="2">
        <v>61</v>
      </c>
      <c r="N17" s="3">
        <f t="shared" si="0"/>
        <v>0.80952380952380953</v>
      </c>
      <c r="O17" s="4">
        <f t="shared" si="6"/>
        <v>26.229508196721312</v>
      </c>
      <c r="P17" s="5">
        <f t="shared" si="7"/>
        <v>72.131147540983605</v>
      </c>
      <c r="Q17" s="5">
        <f t="shared" si="1"/>
        <v>3.2941176470588234</v>
      </c>
      <c r="R17" s="5">
        <f t="shared" si="2"/>
        <v>2.9047619047619047</v>
      </c>
      <c r="S17" s="5">
        <f t="shared" si="3"/>
        <v>0.88180272108843538</v>
      </c>
      <c r="T17" s="5">
        <f t="shared" si="8"/>
        <v>102.56410256410255</v>
      </c>
      <c r="AE17" s="11">
        <v>27</v>
      </c>
      <c r="AF17" s="11">
        <v>23.8</v>
      </c>
      <c r="AG17" s="2">
        <f t="shared" si="4"/>
        <v>3.1999999999999993</v>
      </c>
      <c r="AH17" s="3"/>
      <c r="AI17" s="3"/>
      <c r="AJ17" s="5">
        <f t="shared" si="5"/>
        <v>11.851851851851849</v>
      </c>
      <c r="AK17" s="5"/>
      <c r="AL17" s="5"/>
      <c r="AM17" s="20">
        <v>2</v>
      </c>
      <c r="AP17">
        <v>71</v>
      </c>
      <c r="AQ17" s="3"/>
      <c r="AR17" s="3"/>
      <c r="AS17" s="5"/>
    </row>
    <row r="18" spans="2:45" x14ac:dyDescent="0.55000000000000004">
      <c r="D18">
        <v>76653</v>
      </c>
      <c r="E18" s="21">
        <v>9.4787940725600475</v>
      </c>
      <c r="H18" s="2">
        <v>234</v>
      </c>
      <c r="I18" s="2">
        <v>186</v>
      </c>
      <c r="J18" s="2">
        <v>244</v>
      </c>
      <c r="K18" s="2">
        <v>49</v>
      </c>
      <c r="L18" s="2">
        <v>43</v>
      </c>
      <c r="M18" s="2">
        <v>144</v>
      </c>
      <c r="N18" s="3">
        <f t="shared" si="0"/>
        <v>1.1395348837209303</v>
      </c>
      <c r="O18" s="4">
        <f t="shared" si="6"/>
        <v>20.512820512820511</v>
      </c>
      <c r="P18" s="5">
        <f t="shared" si="7"/>
        <v>79.059829059829056</v>
      </c>
      <c r="Q18" s="5">
        <f t="shared" si="1"/>
        <v>4.9795918367346941</v>
      </c>
      <c r="R18" s="5">
        <f t="shared" si="2"/>
        <v>3.3488372093023258</v>
      </c>
      <c r="S18" s="5">
        <f t="shared" si="3"/>
        <v>0.67251239039268018</v>
      </c>
      <c r="T18" s="5">
        <f t="shared" si="8"/>
        <v>51.794871794871803</v>
      </c>
      <c r="AE18" s="11">
        <v>25.3</v>
      </c>
      <c r="AF18" s="11">
        <v>22.8</v>
      </c>
      <c r="AG18" s="2">
        <f t="shared" si="4"/>
        <v>2.5</v>
      </c>
      <c r="AH18" s="3"/>
      <c r="AI18" s="3"/>
      <c r="AJ18" s="5">
        <f t="shared" si="5"/>
        <v>9.8814229249011856</v>
      </c>
      <c r="AK18" s="5"/>
      <c r="AL18" s="5"/>
      <c r="AM18">
        <v>0</v>
      </c>
      <c r="AP18">
        <v>73</v>
      </c>
      <c r="AQ18" s="3"/>
      <c r="AR18" s="3"/>
      <c r="AS18" s="5"/>
    </row>
    <row r="19" spans="2:45" x14ac:dyDescent="0.55000000000000004">
      <c r="D19">
        <v>82460</v>
      </c>
      <c r="E19" s="21">
        <v>3.7864077669902971</v>
      </c>
      <c r="H19" s="2">
        <v>121</v>
      </c>
      <c r="I19" s="2">
        <v>69</v>
      </c>
      <c r="J19" s="2">
        <v>107</v>
      </c>
      <c r="K19" s="2">
        <v>21</v>
      </c>
      <c r="L19" s="2">
        <v>22</v>
      </c>
      <c r="M19" s="2">
        <v>60</v>
      </c>
      <c r="N19" s="3">
        <f t="shared" si="0"/>
        <v>0.95454545454545459</v>
      </c>
      <c r="O19" s="4">
        <f t="shared" si="6"/>
        <v>42.97520661157025</v>
      </c>
      <c r="P19" s="5">
        <f t="shared" si="7"/>
        <v>82.644628099173559</v>
      </c>
      <c r="Q19" s="5">
        <f t="shared" si="1"/>
        <v>5.0952380952380949</v>
      </c>
      <c r="R19" s="5">
        <f t="shared" si="2"/>
        <v>2.7272727272727271</v>
      </c>
      <c r="S19" s="5">
        <f t="shared" si="3"/>
        <v>0.53525913338997455</v>
      </c>
      <c r="T19" s="5">
        <f t="shared" si="8"/>
        <v>44.186046511627907</v>
      </c>
      <c r="AE19" s="11">
        <v>26.7</v>
      </c>
      <c r="AF19" s="11">
        <v>23.6</v>
      </c>
      <c r="AG19" s="2">
        <f t="shared" si="4"/>
        <v>3.0999999999999979</v>
      </c>
      <c r="AH19" s="3"/>
      <c r="AI19" s="3"/>
      <c r="AJ19" s="5">
        <f t="shared" si="5"/>
        <v>11.61048689138576</v>
      </c>
      <c r="AK19" s="5"/>
      <c r="AL19" s="5"/>
      <c r="AM19">
        <v>0</v>
      </c>
      <c r="AP19">
        <v>92</v>
      </c>
      <c r="AQ19" s="3"/>
      <c r="AR19" s="3"/>
      <c r="AS19" s="5"/>
    </row>
    <row r="20" spans="2:45" x14ac:dyDescent="0.55000000000000004">
      <c r="B20" t="s">
        <v>42</v>
      </c>
      <c r="C20" t="s">
        <v>38</v>
      </c>
      <c r="D20">
        <v>69211</v>
      </c>
      <c r="E20" s="5">
        <v>0.78143499881602363</v>
      </c>
      <c r="F20">
        <f>AVERAGE(E20:E24)</f>
        <v>7.6781375399627665</v>
      </c>
      <c r="G20">
        <f>STDEV(E20:E24)/SQRT(5)</f>
        <v>4.3550306856700054</v>
      </c>
      <c r="H20" s="2">
        <v>409</v>
      </c>
      <c r="I20" s="2">
        <v>287</v>
      </c>
      <c r="J20" s="2">
        <v>329</v>
      </c>
      <c r="K20" s="2">
        <v>132</v>
      </c>
      <c r="L20" s="2">
        <v>53</v>
      </c>
      <c r="M20" s="2">
        <v>387</v>
      </c>
      <c r="N20" s="3">
        <f t="shared" si="0"/>
        <v>2.4905660377358489</v>
      </c>
      <c r="O20" s="4">
        <f t="shared" si="6"/>
        <v>29.828850855745728</v>
      </c>
      <c r="P20" s="22">
        <f t="shared" si="7"/>
        <v>67.726161369193164</v>
      </c>
      <c r="Q20" s="5">
        <f t="shared" si="1"/>
        <v>2.4924242424242422</v>
      </c>
      <c r="R20" s="5">
        <f t="shared" si="2"/>
        <v>7.3018867924528301</v>
      </c>
      <c r="S20" s="5">
        <f t="shared" si="3"/>
        <v>2.9296323908929289</v>
      </c>
      <c r="T20" s="5">
        <f t="shared" si="8"/>
        <v>169.54314720812184</v>
      </c>
      <c r="U20">
        <f>AVERAGE(O20:O24)</f>
        <v>25.48482946913467</v>
      </c>
      <c r="V20">
        <f>STDEV(O20:O24)/SQRT(5)</f>
        <v>1.9275913863944636</v>
      </c>
      <c r="W20" s="5">
        <f>AVERAGE(P20:P24)</f>
        <v>78.415591296269611</v>
      </c>
      <c r="X20">
        <f>STDEV(P20:P24)/SQRT(5)</f>
        <v>3.2338552500773705</v>
      </c>
      <c r="Y20" s="5">
        <f>AVERAGE(S20:S24)</f>
        <v>1.3692719890018035</v>
      </c>
      <c r="Z20">
        <f>STDEV(S20:S24)/SQRT(5)</f>
        <v>0.40416769381981077</v>
      </c>
      <c r="AA20" s="5">
        <f>AVERAGE(T20:T24)</f>
        <v>87.244784800523092</v>
      </c>
      <c r="AB20">
        <f>STDEV(T20:T24)/SQRT(5)</f>
        <v>23.182051729338166</v>
      </c>
      <c r="AC20" s="5">
        <f>AVERAGE(N20:N24)</f>
        <v>1.7330436104775724</v>
      </c>
      <c r="AD20">
        <f>STDEV(N20:N24)/SQRT(5)</f>
        <v>0.22312417882170799</v>
      </c>
      <c r="AE20" s="11">
        <v>24</v>
      </c>
      <c r="AF20" s="11">
        <v>23.4</v>
      </c>
      <c r="AG20" s="2">
        <f t="shared" si="4"/>
        <v>0.60000000000000142</v>
      </c>
      <c r="AH20" s="3">
        <f>AVERAGE(AE20:AE24)</f>
        <v>25.079999999999995</v>
      </c>
      <c r="AI20" s="5">
        <f>STDEV(AE20:AE22)/SQRT(5)</f>
        <v>0.4226897995772631</v>
      </c>
      <c r="AJ20" s="5">
        <f t="shared" si="5"/>
        <v>2.5000000000000062</v>
      </c>
      <c r="AK20" s="5">
        <f>AVERAGE(AJ20:AJ24)</f>
        <v>2.3191595504330662</v>
      </c>
      <c r="AL20" s="5">
        <f>STDEV(AJ20:AJ24)/SQRT(5)</f>
        <v>0.20651089188773519</v>
      </c>
      <c r="AM20">
        <v>2</v>
      </c>
      <c r="AN20">
        <f>AVERAGE(AM20:AM24)</f>
        <v>1.6</v>
      </c>
      <c r="AO20">
        <f>STDEV(AM20:AM24)/SQRT(5)</f>
        <v>0.6782329983125267</v>
      </c>
      <c r="AP20">
        <v>71</v>
      </c>
      <c r="AQ20" s="3">
        <f>AVERAGE(AP20:AP24)</f>
        <v>71.8</v>
      </c>
      <c r="AR20" s="5">
        <f>STDEV(AP20:AP22)/SQRT(5)</f>
        <v>1.6124515496597098</v>
      </c>
      <c r="AS20" s="5"/>
    </row>
    <row r="21" spans="2:45" x14ac:dyDescent="0.55000000000000004">
      <c r="D21">
        <v>68587</v>
      </c>
      <c r="E21" s="5">
        <v>6.0664419836302335</v>
      </c>
      <c r="H21" s="2">
        <v>151</v>
      </c>
      <c r="I21" s="2">
        <v>105</v>
      </c>
      <c r="J21" s="2">
        <v>154</v>
      </c>
      <c r="K21" s="2">
        <v>29</v>
      </c>
      <c r="L21" s="2">
        <v>25</v>
      </c>
      <c r="M21" s="2">
        <v>131</v>
      </c>
      <c r="N21" s="3">
        <f t="shared" si="0"/>
        <v>1.1599999999999999</v>
      </c>
      <c r="O21" s="4">
        <f t="shared" si="6"/>
        <v>30.463576158940398</v>
      </c>
      <c r="P21" s="5">
        <f t="shared" si="7"/>
        <v>80.794701986754973</v>
      </c>
      <c r="Q21" s="5">
        <f t="shared" si="1"/>
        <v>5.3103448275862073</v>
      </c>
      <c r="R21" s="5">
        <f t="shared" si="2"/>
        <v>5.24</v>
      </c>
      <c r="S21" s="5">
        <f t="shared" si="3"/>
        <v>0.98675324675324672</v>
      </c>
      <c r="T21" s="5">
        <f t="shared" si="8"/>
        <v>84.8</v>
      </c>
      <c r="AE21" s="11">
        <v>25.8</v>
      </c>
      <c r="AF21" s="11">
        <v>25.2</v>
      </c>
      <c r="AG21" s="2">
        <f t="shared" si="4"/>
        <v>0.60000000000000142</v>
      </c>
      <c r="AH21" s="3"/>
      <c r="AI21" s="3"/>
      <c r="AJ21" s="5">
        <f t="shared" si="5"/>
        <v>2.3255813953488427</v>
      </c>
      <c r="AK21" s="5"/>
      <c r="AL21" s="5"/>
      <c r="AM21">
        <v>0</v>
      </c>
      <c r="AP21">
        <v>73</v>
      </c>
      <c r="AQ21" s="3"/>
      <c r="AR21" s="3"/>
      <c r="AS21" s="5"/>
    </row>
    <row r="22" spans="2:45" x14ac:dyDescent="0.55000000000000004">
      <c r="D22">
        <v>70219</v>
      </c>
      <c r="E22" s="5">
        <v>15.051765330501723</v>
      </c>
      <c r="H22" s="2">
        <v>125</v>
      </c>
      <c r="I22" s="2">
        <v>96</v>
      </c>
      <c r="J22" s="2">
        <v>110</v>
      </c>
      <c r="K22" s="2">
        <v>20</v>
      </c>
      <c r="L22" s="2">
        <v>13</v>
      </c>
      <c r="M22" s="2">
        <v>54</v>
      </c>
      <c r="N22" s="3">
        <f t="shared" si="0"/>
        <v>1.5384615384615385</v>
      </c>
      <c r="O22" s="4">
        <f t="shared" si="6"/>
        <v>23.200000000000003</v>
      </c>
      <c r="P22" s="5">
        <f t="shared" si="7"/>
        <v>84</v>
      </c>
      <c r="Q22" s="5">
        <f t="shared" si="1"/>
        <v>5.5</v>
      </c>
      <c r="R22" s="5">
        <f t="shared" si="2"/>
        <v>4.1538461538461542</v>
      </c>
      <c r="S22" s="5">
        <f t="shared" si="3"/>
        <v>0.75524475524475532</v>
      </c>
      <c r="T22" s="5">
        <f t="shared" si="8"/>
        <v>45.555555555555557</v>
      </c>
      <c r="AE22" s="11">
        <v>24.4</v>
      </c>
      <c r="AF22" s="11">
        <v>23.8</v>
      </c>
      <c r="AG22" s="2">
        <f t="shared" si="4"/>
        <v>0.59999999999999787</v>
      </c>
      <c r="AH22" s="3"/>
      <c r="AI22" s="3"/>
      <c r="AJ22" s="5">
        <f t="shared" si="5"/>
        <v>2.4590163934426141</v>
      </c>
      <c r="AK22" s="5"/>
      <c r="AL22" s="5"/>
      <c r="AM22">
        <v>3</v>
      </c>
      <c r="AP22">
        <v>66</v>
      </c>
      <c r="AQ22" s="3"/>
      <c r="AR22" s="3"/>
      <c r="AS22" s="5"/>
    </row>
    <row r="23" spans="2:45" x14ac:dyDescent="0.55000000000000004">
      <c r="D23">
        <v>70137</v>
      </c>
      <c r="E23" s="5">
        <v>19.953416149068314</v>
      </c>
      <c r="H23" s="2">
        <v>533</v>
      </c>
      <c r="I23" s="2">
        <v>419</v>
      </c>
      <c r="J23" s="2">
        <v>480</v>
      </c>
      <c r="K23" s="2">
        <v>80</v>
      </c>
      <c r="L23" s="2">
        <v>42</v>
      </c>
      <c r="M23" s="2">
        <v>205</v>
      </c>
      <c r="N23" s="3">
        <f t="shared" si="0"/>
        <v>1.9047619047619047</v>
      </c>
      <c r="O23" s="4">
        <f t="shared" si="6"/>
        <v>21.388367729831145</v>
      </c>
      <c r="P23" s="5">
        <f t="shared" si="7"/>
        <v>84.990619136960603</v>
      </c>
      <c r="Q23" s="5">
        <f t="shared" si="1"/>
        <v>6</v>
      </c>
      <c r="R23" s="5">
        <f t="shared" si="2"/>
        <v>4.8809523809523814</v>
      </c>
      <c r="S23" s="5">
        <f t="shared" si="3"/>
        <v>0.8134920634920636</v>
      </c>
      <c r="T23" s="5">
        <f t="shared" si="8"/>
        <v>40.75</v>
      </c>
      <c r="AE23" s="11">
        <v>25.3</v>
      </c>
      <c r="AF23" s="11">
        <v>24.6</v>
      </c>
      <c r="AG23" s="2">
        <f t="shared" si="4"/>
        <v>0.69999999999999929</v>
      </c>
      <c r="AH23" s="3"/>
      <c r="AI23" s="3"/>
      <c r="AJ23" s="5">
        <f t="shared" si="5"/>
        <v>2.7667984189723294</v>
      </c>
      <c r="AK23" s="5"/>
      <c r="AL23" s="5"/>
      <c r="AM23">
        <v>3</v>
      </c>
      <c r="AP23">
        <v>68</v>
      </c>
      <c r="AQ23" s="3"/>
      <c r="AR23" s="3"/>
      <c r="AS23" s="5"/>
    </row>
    <row r="24" spans="2:45" x14ac:dyDescent="0.55000000000000004">
      <c r="D24">
        <v>70216</v>
      </c>
      <c r="E24" s="5">
        <v>-3.4623707622024611</v>
      </c>
      <c r="H24" s="2">
        <v>173</v>
      </c>
      <c r="I24" s="2">
        <v>134</v>
      </c>
      <c r="J24" s="2">
        <v>157</v>
      </c>
      <c r="K24" s="2">
        <v>44</v>
      </c>
      <c r="L24" s="2">
        <v>28</v>
      </c>
      <c r="M24" s="2">
        <v>136</v>
      </c>
      <c r="N24" s="3">
        <f t="shared" si="0"/>
        <v>1.5714285714285714</v>
      </c>
      <c r="O24" s="4">
        <f t="shared" si="6"/>
        <v>22.543352601156073</v>
      </c>
      <c r="P24" s="5">
        <f t="shared" si="7"/>
        <v>74.566473988439313</v>
      </c>
      <c r="Q24" s="5">
        <f t="shared" si="1"/>
        <v>3.5681818181818183</v>
      </c>
      <c r="R24" s="5">
        <f t="shared" si="2"/>
        <v>4.8571428571428568</v>
      </c>
      <c r="S24" s="5">
        <f t="shared" si="3"/>
        <v>1.3612374886260235</v>
      </c>
      <c r="T24" s="5">
        <f t="shared" si="8"/>
        <v>95.575221238938056</v>
      </c>
      <c r="AE24" s="11">
        <v>25.9</v>
      </c>
      <c r="AF24" s="11">
        <v>25.5</v>
      </c>
      <c r="AG24" s="2">
        <f t="shared" si="4"/>
        <v>0.39999999999999858</v>
      </c>
      <c r="AH24" s="3"/>
      <c r="AI24" s="3"/>
      <c r="AJ24" s="5">
        <f t="shared" si="5"/>
        <v>1.5444015444015391</v>
      </c>
      <c r="AK24" s="5"/>
      <c r="AL24" s="5"/>
      <c r="AM24">
        <v>0</v>
      </c>
      <c r="AP24">
        <v>81</v>
      </c>
      <c r="AQ24" s="3"/>
      <c r="AR24" s="3"/>
      <c r="AS24" s="5"/>
    </row>
    <row r="25" spans="2:45" x14ac:dyDescent="0.55000000000000004">
      <c r="C25" t="s">
        <v>40</v>
      </c>
      <c r="D25">
        <v>76670</v>
      </c>
      <c r="E25" s="5">
        <v>21.947911014650025</v>
      </c>
      <c r="F25" s="5">
        <f>AVERAGE(E25:E27, E29)</f>
        <v>21.405390736724776</v>
      </c>
      <c r="G25">
        <f>STDEV(E25:E27, E29)/SQRT(4)</f>
        <v>0.79197594667632787</v>
      </c>
      <c r="H25" s="2">
        <v>299</v>
      </c>
      <c r="I25" s="2">
        <v>216</v>
      </c>
      <c r="J25" s="2">
        <v>306</v>
      </c>
      <c r="K25" s="2">
        <v>40</v>
      </c>
      <c r="L25" s="2">
        <v>34</v>
      </c>
      <c r="M25" s="2">
        <v>157</v>
      </c>
      <c r="N25" s="3">
        <f t="shared" si="0"/>
        <v>1.1764705882352942</v>
      </c>
      <c r="O25" s="4">
        <f t="shared" si="6"/>
        <v>27.759197324414714</v>
      </c>
      <c r="P25" s="5">
        <f t="shared" si="7"/>
        <v>86.62207357859532</v>
      </c>
      <c r="Q25" s="5">
        <f t="shared" si="1"/>
        <v>7.65</v>
      </c>
      <c r="R25" s="5">
        <f t="shared" si="2"/>
        <v>4.617647058823529</v>
      </c>
      <c r="S25" s="5">
        <f t="shared" si="3"/>
        <v>0.6036139946174548</v>
      </c>
      <c r="T25" s="5">
        <f t="shared" si="8"/>
        <v>46.2406015037594</v>
      </c>
      <c r="U25" s="12">
        <f>AVERAGE(O25:O27, O29)</f>
        <v>29.684456644043781</v>
      </c>
      <c r="V25">
        <f>STDEV(O25:O27, O29)/SQRT(4)</f>
        <v>4.7736495623906485</v>
      </c>
      <c r="W25" s="12">
        <f>AVERAGE(P25:P27, P29)</f>
        <v>82.864164152985524</v>
      </c>
      <c r="X25">
        <f>STDEV(P25:P27, P29)/SQRT(4)</f>
        <v>2.4805054133460689</v>
      </c>
      <c r="Y25" s="23">
        <f>AVERAGE(S25:S27, S29)</f>
        <v>1.0299067465099572</v>
      </c>
      <c r="Z25">
        <f>STDEV(S25:S27, S29)/SQRT(4)</f>
        <v>0.15141536975909783</v>
      </c>
      <c r="AA25" s="5">
        <f>AVERAGE(T25:T27, T29)</f>
        <v>82.666631857421336</v>
      </c>
      <c r="AB25">
        <f>STDEV(T25:T27, T29)/SQRT(4)</f>
        <v>12.454576337078045</v>
      </c>
      <c r="AC25" s="12">
        <f>AVERAGE(N25:N27, N29)</f>
        <v>1.2617219361305039</v>
      </c>
      <c r="AD25">
        <f>STDEV(N25:N27, N29)/SQRT(4)</f>
        <v>7.3653216890013987E-2</v>
      </c>
      <c r="AE25" s="11">
        <v>24.5</v>
      </c>
      <c r="AF25" s="11">
        <v>22.1</v>
      </c>
      <c r="AG25" s="2">
        <f t="shared" si="4"/>
        <v>2.3999999999999986</v>
      </c>
      <c r="AH25" s="3">
        <f>AVERAGE(AE25:AE29)</f>
        <v>25.560000000000002</v>
      </c>
      <c r="AI25" s="5">
        <f>STDEV(AE25:AE27)/SQRT(5)</f>
        <v>0.87673637238719937</v>
      </c>
      <c r="AJ25" s="5">
        <f t="shared" si="5"/>
        <v>9.7959183673469319</v>
      </c>
      <c r="AK25" s="5">
        <f>AVERAGE(AJ25:AJ27, AJ29)</f>
        <v>12.021626918583282</v>
      </c>
      <c r="AL25" s="5">
        <f>STDEV(AJ25:AJ27, AJ29)/SQRT(4)</f>
        <v>1.5644586340462587</v>
      </c>
      <c r="AM25">
        <v>3</v>
      </c>
      <c r="AN25">
        <f>AVERAGE(AM25:AM27, AM29)</f>
        <v>2.25</v>
      </c>
      <c r="AO25">
        <f>STDEV(AM25:AM27, AM29)/SQRT(4)</f>
        <v>0.47871355387816905</v>
      </c>
      <c r="AP25">
        <v>67</v>
      </c>
      <c r="AQ25" s="3">
        <f>AVERAGE(AP25:AP29)</f>
        <v>73</v>
      </c>
      <c r="AR25" s="5">
        <f>STDEV(AP25:AP27)/SQRT(5)</f>
        <v>1.8073922282301278</v>
      </c>
      <c r="AS25" s="5"/>
    </row>
    <row r="26" spans="2:45" x14ac:dyDescent="0.55000000000000004">
      <c r="D26">
        <v>76652</v>
      </c>
      <c r="E26" s="5">
        <v>19.234338747099763</v>
      </c>
      <c r="F26" s="24"/>
      <c r="G26" s="24"/>
      <c r="H26" s="2">
        <v>440</v>
      </c>
      <c r="I26" s="2">
        <v>338</v>
      </c>
      <c r="J26" s="2">
        <v>430</v>
      </c>
      <c r="K26" s="2">
        <v>106</v>
      </c>
      <c r="L26" s="2">
        <v>92</v>
      </c>
      <c r="M26" s="2">
        <v>419</v>
      </c>
      <c r="N26" s="3">
        <f t="shared" si="0"/>
        <v>1.1521739130434783</v>
      </c>
      <c r="O26" s="4">
        <f t="shared" si="6"/>
        <v>23.181818181818187</v>
      </c>
      <c r="P26" s="5">
        <f t="shared" si="7"/>
        <v>75.909090909090907</v>
      </c>
      <c r="Q26" s="5">
        <f t="shared" si="1"/>
        <v>4.0566037735849054</v>
      </c>
      <c r="R26" s="5">
        <f t="shared" si="2"/>
        <v>4.5543478260869561</v>
      </c>
      <c r="S26" s="5">
        <f t="shared" si="3"/>
        <v>1.1226996966632963</v>
      </c>
      <c r="T26" s="5">
        <f t="shared" si="8"/>
        <v>100.92592592592592</v>
      </c>
      <c r="AE26" s="11">
        <v>28.4</v>
      </c>
      <c r="AF26" s="11">
        <v>23.7</v>
      </c>
      <c r="AG26" s="2">
        <f t="shared" si="4"/>
        <v>4.6999999999999993</v>
      </c>
      <c r="AH26" s="3"/>
      <c r="AI26" s="3"/>
      <c r="AJ26" s="5">
        <f t="shared" si="5"/>
        <v>16.549295774647884</v>
      </c>
      <c r="AK26" s="25"/>
      <c r="AL26" s="25"/>
      <c r="AM26">
        <v>2</v>
      </c>
      <c r="AP26">
        <v>74</v>
      </c>
      <c r="AQ26" s="3"/>
      <c r="AR26" s="3"/>
      <c r="AS26" s="5"/>
    </row>
    <row r="27" spans="2:45" x14ac:dyDescent="0.55000000000000004">
      <c r="D27">
        <v>76654</v>
      </c>
      <c r="E27" s="5">
        <v>22.99194476409669</v>
      </c>
      <c r="F27" s="24"/>
      <c r="G27" s="24"/>
      <c r="H27" s="2">
        <v>341</v>
      </c>
      <c r="I27" s="2">
        <v>192</v>
      </c>
      <c r="J27" s="2">
        <v>249</v>
      </c>
      <c r="K27" s="2">
        <v>59</v>
      </c>
      <c r="L27" s="2">
        <v>40</v>
      </c>
      <c r="M27" s="2">
        <v>222.4</v>
      </c>
      <c r="N27" s="3">
        <f t="shared" si="0"/>
        <v>1.4750000000000001</v>
      </c>
      <c r="O27" s="4">
        <f t="shared" si="6"/>
        <v>43.695014662756591</v>
      </c>
      <c r="P27" s="5">
        <f t="shared" si="7"/>
        <v>82.697947214076237</v>
      </c>
      <c r="Q27" s="5">
        <f t="shared" si="1"/>
        <v>4.2203389830508478</v>
      </c>
      <c r="R27" s="5">
        <f t="shared" si="2"/>
        <v>5.5600000000000005</v>
      </c>
      <c r="S27" s="5">
        <f t="shared" si="3"/>
        <v>1.317429718875502</v>
      </c>
      <c r="T27" s="5">
        <f t="shared" si="8"/>
        <v>96.000000000000014</v>
      </c>
      <c r="AE27" s="11">
        <v>26.8</v>
      </c>
      <c r="AF27" s="11">
        <v>24.1</v>
      </c>
      <c r="AG27" s="2">
        <f t="shared" si="4"/>
        <v>2.6999999999999993</v>
      </c>
      <c r="AH27" s="3"/>
      <c r="AI27" s="3"/>
      <c r="AJ27" s="5">
        <f t="shared" si="5"/>
        <v>10.07462686567164</v>
      </c>
      <c r="AK27" s="25"/>
      <c r="AL27" s="25"/>
      <c r="AM27">
        <v>1</v>
      </c>
      <c r="AP27">
        <v>74</v>
      </c>
      <c r="AQ27" s="3"/>
      <c r="AR27" s="3"/>
      <c r="AS27" s="5"/>
    </row>
    <row r="28" spans="2:45" s="26" customFormat="1" x14ac:dyDescent="0.55000000000000004">
      <c r="D28" s="26">
        <v>76656</v>
      </c>
      <c r="E28" s="18">
        <v>2.9177057356608449</v>
      </c>
      <c r="F28" s="27"/>
      <c r="G28" s="27"/>
      <c r="H28" s="28">
        <v>409</v>
      </c>
      <c r="I28" s="28">
        <v>350</v>
      </c>
      <c r="J28" s="28">
        <v>403</v>
      </c>
      <c r="K28" s="28">
        <v>155</v>
      </c>
      <c r="L28" s="28">
        <v>214</v>
      </c>
      <c r="M28" s="28">
        <v>310</v>
      </c>
      <c r="N28" s="29">
        <f t="shared" si="0"/>
        <v>0.72429906542056077</v>
      </c>
      <c r="O28" s="18">
        <f t="shared" si="6"/>
        <v>14.425427872860638</v>
      </c>
      <c r="P28" s="18">
        <f t="shared" si="7"/>
        <v>62.102689486552563</v>
      </c>
      <c r="Q28" s="18">
        <f t="shared" si="1"/>
        <v>2.6</v>
      </c>
      <c r="R28" s="18">
        <f t="shared" si="2"/>
        <v>1.4485981308411215</v>
      </c>
      <c r="S28" s="18">
        <f t="shared" si="3"/>
        <v>0.55715312724658517</v>
      </c>
      <c r="T28" s="18">
        <f t="shared" si="8"/>
        <v>38.70967741935484</v>
      </c>
      <c r="AE28" s="30">
        <v>24.1</v>
      </c>
      <c r="AF28" s="30">
        <v>21</v>
      </c>
      <c r="AG28" s="28">
        <f t="shared" si="4"/>
        <v>3.1000000000000014</v>
      </c>
      <c r="AH28" s="29"/>
      <c r="AI28" s="29"/>
      <c r="AJ28" s="18">
        <f t="shared" si="5"/>
        <v>12.863070539419091</v>
      </c>
      <c r="AK28" s="31"/>
      <c r="AL28" s="31"/>
      <c r="AM28" s="26">
        <v>1</v>
      </c>
      <c r="AP28" s="26">
        <v>79</v>
      </c>
      <c r="AQ28" s="29"/>
      <c r="AR28" s="29"/>
      <c r="AS28" s="18"/>
    </row>
    <row r="29" spans="2:45" x14ac:dyDescent="0.55000000000000004">
      <c r="D29">
        <v>77870</v>
      </c>
      <c r="E29" s="5">
        <v>21.44736842105263</v>
      </c>
      <c r="F29" s="24"/>
      <c r="G29" s="24"/>
      <c r="H29" s="2">
        <v>668</v>
      </c>
      <c r="I29" s="2">
        <v>507</v>
      </c>
      <c r="J29" s="2">
        <v>676</v>
      </c>
      <c r="K29" s="2">
        <v>92</v>
      </c>
      <c r="L29" s="2">
        <v>74</v>
      </c>
      <c r="M29" s="2">
        <v>585</v>
      </c>
      <c r="N29" s="3">
        <f t="shared" si="0"/>
        <v>1.2432432432432432</v>
      </c>
      <c r="O29" s="4">
        <f t="shared" si="6"/>
        <v>24.101796407185631</v>
      </c>
      <c r="P29" s="5">
        <f t="shared" si="7"/>
        <v>86.227544910179645</v>
      </c>
      <c r="Q29" s="5">
        <f t="shared" si="1"/>
        <v>7.3478260869565215</v>
      </c>
      <c r="R29" s="5">
        <f t="shared" si="2"/>
        <v>7.9054054054054053</v>
      </c>
      <c r="S29" s="5">
        <f t="shared" si="3"/>
        <v>1.0758835758835759</v>
      </c>
      <c r="T29" s="5">
        <f t="shared" si="8"/>
        <v>87.5</v>
      </c>
      <c r="AE29" s="11">
        <v>24</v>
      </c>
      <c r="AF29" s="11">
        <v>21.2</v>
      </c>
      <c r="AG29" s="2">
        <f t="shared" si="4"/>
        <v>2.8000000000000007</v>
      </c>
      <c r="AH29" s="3"/>
      <c r="AI29" s="3"/>
      <c r="AJ29" s="5">
        <f t="shared" si="5"/>
        <v>11.66666666666667</v>
      </c>
      <c r="AK29" s="25"/>
      <c r="AL29" s="25"/>
      <c r="AM29">
        <v>3</v>
      </c>
      <c r="AP29">
        <v>71</v>
      </c>
      <c r="AQ29" s="3"/>
      <c r="AR29" s="3"/>
      <c r="AS29" s="5"/>
    </row>
    <row r="30" spans="2:45" x14ac:dyDescent="0.55000000000000004">
      <c r="B30" t="s">
        <v>43</v>
      </c>
      <c r="C30" t="s">
        <v>38</v>
      </c>
      <c r="D30">
        <v>68576</v>
      </c>
      <c r="E30" s="5">
        <v>24.135497529992946</v>
      </c>
      <c r="F30">
        <f>AVERAGE(E30:E34)</f>
        <v>24.58140620224518</v>
      </c>
      <c r="G30">
        <f>STDEV(E30:E34)/SQRT(5)</f>
        <v>2.5098393844237887</v>
      </c>
      <c r="H30" s="2">
        <v>209</v>
      </c>
      <c r="I30" s="2">
        <v>197</v>
      </c>
      <c r="J30" s="2">
        <v>259</v>
      </c>
      <c r="K30" s="2">
        <v>59</v>
      </c>
      <c r="L30" s="2">
        <v>33</v>
      </c>
      <c r="M30" s="2">
        <v>141</v>
      </c>
      <c r="N30" s="3">
        <f t="shared" si="0"/>
        <v>1.7878787878787878</v>
      </c>
      <c r="O30" s="4">
        <f t="shared" si="6"/>
        <v>5.7416267942583659</v>
      </c>
      <c r="P30" s="5">
        <f t="shared" si="7"/>
        <v>71.770334928229673</v>
      </c>
      <c r="Q30" s="5">
        <f t="shared" si="1"/>
        <v>4.3898305084745761</v>
      </c>
      <c r="R30" s="5">
        <f t="shared" si="2"/>
        <v>4.2727272727272725</v>
      </c>
      <c r="S30" s="5">
        <f t="shared" si="3"/>
        <v>0.97332397332397336</v>
      </c>
      <c r="T30" s="5">
        <f t="shared" si="8"/>
        <v>54</v>
      </c>
      <c r="U30">
        <f>AVERAGE(O30:O34)</f>
        <v>23.520009229019688</v>
      </c>
      <c r="V30">
        <f>STDEV(O30:O34)/SQRT(5)</f>
        <v>5.9281931781257153</v>
      </c>
      <c r="W30" s="5">
        <f>AVERAGE(P30:P34)</f>
        <v>74.541663236662288</v>
      </c>
      <c r="X30">
        <f>STDEV(P30:P34)/SQRT(5)</f>
        <v>1.9109863950614876</v>
      </c>
      <c r="Y30" s="5">
        <f>AVERAGE(S30:S34)</f>
        <v>1.6763582397663619</v>
      </c>
      <c r="Z30">
        <f>STDEV(S30:S34)/SQRT(5)</f>
        <v>0.48788652757979423</v>
      </c>
      <c r="AA30" s="5">
        <f>AVERAGE(T30:T34)</f>
        <v>66.705468153499041</v>
      </c>
      <c r="AB30">
        <f>STDEV(T30:T34)/SQRT(5)</f>
        <v>15.673489016394697</v>
      </c>
      <c r="AC30" s="5">
        <f>AVERAGE(N30:N34)</f>
        <v>2.7954792041354195</v>
      </c>
      <c r="AD30">
        <f>STDEV(N30:N34)/SQRT(5)</f>
        <v>0.70962160949184516</v>
      </c>
      <c r="AE30" s="11">
        <v>27.8</v>
      </c>
      <c r="AF30" s="11">
        <v>26.3</v>
      </c>
      <c r="AG30" s="2">
        <f t="shared" si="4"/>
        <v>1.5</v>
      </c>
      <c r="AH30" s="3">
        <f>AVERAGE(AE30:AE34)</f>
        <v>26.1</v>
      </c>
      <c r="AI30" s="5">
        <f>STDEV(AE30:AE32)/SQRT(5)</f>
        <v>0.44721359549995793</v>
      </c>
      <c r="AJ30" s="5">
        <f t="shared" si="5"/>
        <v>5.3956834532374103</v>
      </c>
      <c r="AK30" s="5">
        <f>AVERAGE(AJ30:AJ34)</f>
        <v>3.4227434363895042</v>
      </c>
      <c r="AL30" s="5">
        <f>STDEV(AJ30:AJ34)/SQRT(5)</f>
        <v>0.52243847375570041</v>
      </c>
      <c r="AM30">
        <v>4</v>
      </c>
      <c r="AN30">
        <f>AVERAGE(AM30:AM34)</f>
        <v>3.4</v>
      </c>
      <c r="AO30">
        <f>STDEV(AM30:AM34)/SQRT(5)</f>
        <v>0.24494897427831808</v>
      </c>
      <c r="AP30">
        <v>73</v>
      </c>
      <c r="AQ30" s="3">
        <f>AVERAGE(AP30:AP34)</f>
        <v>72.8</v>
      </c>
      <c r="AR30" s="5">
        <f>STDEV(AP30:AP32)/SQRT(5)</f>
        <v>1.5491933384829666</v>
      </c>
      <c r="AS30" s="5"/>
    </row>
    <row r="31" spans="2:45" x14ac:dyDescent="0.55000000000000004">
      <c r="D31">
        <v>70295</v>
      </c>
      <c r="E31" s="5">
        <v>15.238318854191132</v>
      </c>
      <c r="F31" s="24"/>
      <c r="G31" s="24"/>
      <c r="H31" s="2">
        <v>123</v>
      </c>
      <c r="I31" s="2">
        <v>77</v>
      </c>
      <c r="J31" s="2">
        <v>115</v>
      </c>
      <c r="K31" s="2">
        <v>33</v>
      </c>
      <c r="L31" s="2">
        <v>15</v>
      </c>
      <c r="M31" s="2">
        <v>116</v>
      </c>
      <c r="N31" s="3">
        <f t="shared" si="0"/>
        <v>2.2000000000000002</v>
      </c>
      <c r="O31" s="4">
        <f t="shared" si="6"/>
        <v>37.398373983739845</v>
      </c>
      <c r="P31" s="5">
        <f t="shared" si="7"/>
        <v>73.170731707317074</v>
      </c>
      <c r="Q31" s="5">
        <f t="shared" si="1"/>
        <v>3.4848484848484849</v>
      </c>
      <c r="R31" s="5">
        <f t="shared" si="2"/>
        <v>7.7333333333333334</v>
      </c>
      <c r="S31" s="5">
        <f t="shared" si="3"/>
        <v>2.2191304347826089</v>
      </c>
      <c r="T31" s="5">
        <f t="shared" si="8"/>
        <v>123.17073170731707</v>
      </c>
      <c r="AE31" s="11">
        <v>25.8</v>
      </c>
      <c r="AF31" s="11">
        <v>25</v>
      </c>
      <c r="AG31" s="2">
        <f t="shared" si="4"/>
        <v>0.80000000000000071</v>
      </c>
      <c r="AH31" s="3"/>
      <c r="AI31" s="3"/>
      <c r="AJ31" s="5">
        <f t="shared" si="5"/>
        <v>3.1007751937984525</v>
      </c>
      <c r="AK31" s="25"/>
      <c r="AL31" s="25"/>
      <c r="AM31">
        <v>3</v>
      </c>
      <c r="AP31">
        <v>67</v>
      </c>
      <c r="AQ31" s="3"/>
      <c r="AR31" s="3"/>
      <c r="AS31" s="5"/>
    </row>
    <row r="32" spans="2:45" x14ac:dyDescent="0.55000000000000004">
      <c r="D32">
        <v>70411</v>
      </c>
      <c r="E32" s="5">
        <v>25.755092484195728</v>
      </c>
      <c r="F32" s="24"/>
      <c r="G32" s="24"/>
      <c r="H32" s="2">
        <v>247</v>
      </c>
      <c r="I32" s="2">
        <v>191</v>
      </c>
      <c r="J32" s="2">
        <v>251</v>
      </c>
      <c r="K32" s="2">
        <v>61</v>
      </c>
      <c r="L32" s="2">
        <v>36</v>
      </c>
      <c r="M32" s="2">
        <v>107</v>
      </c>
      <c r="N32" s="3">
        <f t="shared" si="0"/>
        <v>1.6944444444444444</v>
      </c>
      <c r="O32" s="4">
        <f t="shared" si="6"/>
        <v>22.672064777327932</v>
      </c>
      <c r="P32" s="5">
        <f t="shared" si="7"/>
        <v>75.303643724696357</v>
      </c>
      <c r="Q32" s="5">
        <f t="shared" si="1"/>
        <v>4.1147540983606561</v>
      </c>
      <c r="R32" s="5">
        <f t="shared" si="2"/>
        <v>2.9722222222222223</v>
      </c>
      <c r="S32" s="5">
        <f t="shared" si="3"/>
        <v>0.72233289065958384</v>
      </c>
      <c r="T32" s="5">
        <f t="shared" si="8"/>
        <v>37.368421052631575</v>
      </c>
      <c r="AE32" s="11">
        <v>26.8</v>
      </c>
      <c r="AF32" s="11">
        <v>26</v>
      </c>
      <c r="AG32" s="2">
        <f t="shared" si="4"/>
        <v>0.80000000000000071</v>
      </c>
      <c r="AH32" s="3"/>
      <c r="AI32" s="3"/>
      <c r="AJ32" s="5">
        <f t="shared" si="5"/>
        <v>2.9850746268656745</v>
      </c>
      <c r="AK32" s="25"/>
      <c r="AL32" s="25"/>
      <c r="AM32">
        <v>3</v>
      </c>
      <c r="AP32">
        <v>67</v>
      </c>
      <c r="AQ32" s="3"/>
      <c r="AR32" s="3"/>
      <c r="AS32" s="5"/>
    </row>
    <row r="33" spans="2:45" x14ac:dyDescent="0.55000000000000004">
      <c r="D33">
        <v>70218</v>
      </c>
      <c r="E33" s="5">
        <v>28.936170212765965</v>
      </c>
      <c r="F33" s="24"/>
      <c r="G33" s="24"/>
      <c r="H33" s="2">
        <v>893</v>
      </c>
      <c r="I33" s="2">
        <v>747</v>
      </c>
      <c r="J33" s="2">
        <v>928</v>
      </c>
      <c r="K33" s="2">
        <v>260</v>
      </c>
      <c r="L33" s="2">
        <v>47</v>
      </c>
      <c r="M33" s="2">
        <v>560</v>
      </c>
      <c r="N33" s="3">
        <f t="shared" si="0"/>
        <v>5.5319148936170217</v>
      </c>
      <c r="O33" s="4">
        <f t="shared" si="6"/>
        <v>16.349384098544235</v>
      </c>
      <c r="P33" s="5">
        <f t="shared" si="7"/>
        <v>70.884658454647251</v>
      </c>
      <c r="Q33" s="5">
        <f t="shared" si="1"/>
        <v>3.5692307692307694</v>
      </c>
      <c r="R33" s="5">
        <f t="shared" si="2"/>
        <v>11.914893617021276</v>
      </c>
      <c r="S33" s="5">
        <f t="shared" si="3"/>
        <v>3.3382245047688919</v>
      </c>
      <c r="T33" s="5">
        <f t="shared" si="8"/>
        <v>76.796407185628752</v>
      </c>
      <c r="AE33" s="11">
        <v>26.1</v>
      </c>
      <c r="AF33" s="11">
        <v>25.5</v>
      </c>
      <c r="AG33" s="2">
        <f t="shared" si="4"/>
        <v>0.60000000000000142</v>
      </c>
      <c r="AH33" s="3"/>
      <c r="AI33" s="3"/>
      <c r="AJ33" s="5">
        <f t="shared" si="5"/>
        <v>2.2988505747126489</v>
      </c>
      <c r="AK33" s="25"/>
      <c r="AL33" s="25"/>
      <c r="AM33">
        <v>3</v>
      </c>
      <c r="AP33">
        <v>81</v>
      </c>
      <c r="AQ33" s="3"/>
      <c r="AR33" s="3"/>
      <c r="AS33" s="5"/>
    </row>
    <row r="34" spans="2:45" x14ac:dyDescent="0.55000000000000004">
      <c r="D34">
        <v>71728</v>
      </c>
      <c r="E34" s="5">
        <v>28.841951930080128</v>
      </c>
      <c r="F34" s="24"/>
      <c r="G34" s="24"/>
      <c r="H34" s="2">
        <v>570</v>
      </c>
      <c r="I34" s="2">
        <v>368</v>
      </c>
      <c r="J34" s="2">
        <v>470</v>
      </c>
      <c r="K34" s="2">
        <v>105</v>
      </c>
      <c r="L34" s="2">
        <v>38</v>
      </c>
      <c r="M34" s="2">
        <v>192</v>
      </c>
      <c r="N34" s="3">
        <f t="shared" si="0"/>
        <v>2.763157894736842</v>
      </c>
      <c r="O34" s="4">
        <f t="shared" si="6"/>
        <v>35.438596491228068</v>
      </c>
      <c r="P34" s="5">
        <f t="shared" si="7"/>
        <v>81.578947368421055</v>
      </c>
      <c r="Q34" s="5">
        <f t="shared" si="1"/>
        <v>4.4761904761904763</v>
      </c>
      <c r="R34" s="5">
        <f t="shared" si="2"/>
        <v>5.0526315789473681</v>
      </c>
      <c r="S34" s="5">
        <f t="shared" si="3"/>
        <v>1.1287793952967524</v>
      </c>
      <c r="T34" s="5">
        <f t="shared" si="8"/>
        <v>42.19178082191781</v>
      </c>
      <c r="AE34" s="11">
        <v>24</v>
      </c>
      <c r="AF34" s="11">
        <v>23.2</v>
      </c>
      <c r="AG34" s="2">
        <f t="shared" si="4"/>
        <v>0.80000000000000071</v>
      </c>
      <c r="AH34" s="3"/>
      <c r="AI34" s="3"/>
      <c r="AJ34" s="5">
        <f t="shared" si="5"/>
        <v>3.3333333333333361</v>
      </c>
      <c r="AK34" s="25"/>
      <c r="AL34" s="25"/>
      <c r="AM34">
        <v>4</v>
      </c>
      <c r="AP34">
        <v>76</v>
      </c>
      <c r="AQ34" s="3"/>
      <c r="AR34" s="3"/>
      <c r="AS34" s="5"/>
    </row>
    <row r="35" spans="2:45" x14ac:dyDescent="0.55000000000000004">
      <c r="C35" t="s">
        <v>40</v>
      </c>
      <c r="D35">
        <v>77797</v>
      </c>
      <c r="E35" s="5">
        <v>41.032064128256508</v>
      </c>
      <c r="F35">
        <f>AVERAGE(E35:E39)</f>
        <v>39.096053555889739</v>
      </c>
      <c r="G35">
        <f>STDEV(E35:E39)/SQRT(5)</f>
        <v>1.2030344332243923</v>
      </c>
      <c r="H35" s="2">
        <v>168</v>
      </c>
      <c r="I35" s="2">
        <v>116</v>
      </c>
      <c r="J35" s="2">
        <v>147</v>
      </c>
      <c r="K35" s="2">
        <v>34</v>
      </c>
      <c r="L35" s="2">
        <v>9.6</v>
      </c>
      <c r="M35" s="2">
        <v>53</v>
      </c>
      <c r="N35" s="3">
        <f t="shared" si="0"/>
        <v>3.541666666666667</v>
      </c>
      <c r="O35" s="4">
        <f t="shared" si="6"/>
        <v>30.952380952380949</v>
      </c>
      <c r="P35" s="5">
        <f t="shared" si="7"/>
        <v>79.761904761904759</v>
      </c>
      <c r="Q35" s="5">
        <f t="shared" si="1"/>
        <v>4.3235294117647056</v>
      </c>
      <c r="R35" s="5">
        <f t="shared" si="2"/>
        <v>5.5208333333333339</v>
      </c>
      <c r="S35" s="5">
        <f t="shared" si="3"/>
        <v>1.2769274376417237</v>
      </c>
      <c r="T35" s="5">
        <f t="shared" si="8"/>
        <v>38.407079646017699</v>
      </c>
      <c r="U35">
        <f>AVERAGE(O35:O39)</f>
        <v>30.351101119382463</v>
      </c>
      <c r="V35">
        <f>STDEV(O35:O39)/SQRT(5)</f>
        <v>3.6129046015283475</v>
      </c>
      <c r="W35" s="5">
        <f>AVERAGE(P35:P39)</f>
        <v>74.226323167531731</v>
      </c>
      <c r="X35">
        <f>STDEV(P35:P39)/SQRT(5)</f>
        <v>2.4356023295347109</v>
      </c>
      <c r="Y35" s="5">
        <f>AVERAGE(S35:S39)</f>
        <v>1.0866259379768253</v>
      </c>
      <c r="Z35">
        <f>STDEV(S35:S39)/SQRT(5)</f>
        <v>0.22359677736019007</v>
      </c>
      <c r="AA35" s="5">
        <f>AVERAGE(T35:T39)</f>
        <v>56.659280750600566</v>
      </c>
      <c r="AB35">
        <f>STDEV(T35:T39)/SQRT(5)</f>
        <v>18.765152723386841</v>
      </c>
      <c r="AC35" s="5">
        <f>AVERAGE(N35:N39)</f>
        <v>2.1110977665402446</v>
      </c>
      <c r="AD35">
        <f>STDEV(N35:N39)/SQRT(5)</f>
        <v>0.4021277652395534</v>
      </c>
      <c r="AE35" s="11">
        <v>23.7</v>
      </c>
      <c r="AF35" s="11">
        <v>20.5</v>
      </c>
      <c r="AG35" s="2">
        <f t="shared" si="4"/>
        <v>3.1999999999999993</v>
      </c>
      <c r="AH35" s="3">
        <f>AVERAGE(AE35:AE39)</f>
        <v>25.78</v>
      </c>
      <c r="AI35" s="5">
        <f>STDEV(AE35:AE37)/SQRT(5)</f>
        <v>0.6104643041707406</v>
      </c>
      <c r="AJ35" s="5">
        <f t="shared" si="5"/>
        <v>13.502109704641347</v>
      </c>
      <c r="AK35" s="5">
        <f>AVERAGE(AJ35:AJ39)</f>
        <v>13.017879461557948</v>
      </c>
      <c r="AL35" s="5">
        <f>STDEV(AJ35:AJ39)/SQRT(5)</f>
        <v>0.56770700386072559</v>
      </c>
      <c r="AM35">
        <v>3</v>
      </c>
      <c r="AN35">
        <f>AVERAGE(AM35:AM39)</f>
        <v>3.2</v>
      </c>
      <c r="AO35">
        <f>STDEV(AM35:AM39)/SQRT(5)</f>
        <v>0.37416573867739394</v>
      </c>
      <c r="AP35">
        <v>73</v>
      </c>
      <c r="AQ35" s="3">
        <f>AVERAGE(AP35:AP39)</f>
        <v>77.8</v>
      </c>
      <c r="AR35" s="5">
        <f>STDEV(AP35:AP37)/SQRT(5)</f>
        <v>1.0327955589886446</v>
      </c>
      <c r="AS35" s="5"/>
    </row>
    <row r="36" spans="2:45" x14ac:dyDescent="0.55000000000000004">
      <c r="D36">
        <v>77868</v>
      </c>
      <c r="E36" s="5">
        <v>36.772486772486772</v>
      </c>
      <c r="H36" s="2">
        <v>210</v>
      </c>
      <c r="I36" s="2">
        <v>120</v>
      </c>
      <c r="J36" s="2">
        <v>200</v>
      </c>
      <c r="K36" s="2">
        <v>70</v>
      </c>
      <c r="L36" s="2">
        <v>42</v>
      </c>
      <c r="M36" s="2">
        <v>204</v>
      </c>
      <c r="N36" s="3">
        <f t="shared" si="0"/>
        <v>1.6666666666666667</v>
      </c>
      <c r="O36" s="4">
        <f t="shared" si="6"/>
        <v>42.857142857142861</v>
      </c>
      <c r="P36" s="22">
        <f t="shared" si="7"/>
        <v>66.666666666666671</v>
      </c>
      <c r="Q36" s="5">
        <f t="shared" si="1"/>
        <v>2.8571428571428572</v>
      </c>
      <c r="R36" s="5">
        <f t="shared" si="2"/>
        <v>4.8571428571428568</v>
      </c>
      <c r="S36" s="5">
        <f t="shared" si="3"/>
        <v>1.6999999999999997</v>
      </c>
      <c r="T36" s="5">
        <f t="shared" si="8"/>
        <v>124.61538461538461</v>
      </c>
      <c r="AE36" s="11">
        <v>25.9</v>
      </c>
      <c r="AF36" s="11">
        <v>22.7</v>
      </c>
      <c r="AG36" s="2">
        <f t="shared" si="4"/>
        <v>3.1999999999999993</v>
      </c>
      <c r="AH36" s="3"/>
      <c r="AI36" s="3"/>
      <c r="AJ36" s="5">
        <f t="shared" si="5"/>
        <v>12.355212355212352</v>
      </c>
      <c r="AK36" s="5"/>
      <c r="AL36" s="5"/>
      <c r="AM36">
        <v>4</v>
      </c>
      <c r="AP36">
        <v>77</v>
      </c>
      <c r="AQ36" s="3"/>
      <c r="AR36" s="3"/>
      <c r="AS36" s="5"/>
    </row>
    <row r="37" spans="2:45" x14ac:dyDescent="0.55000000000000004">
      <c r="D37">
        <v>77885</v>
      </c>
      <c r="E37" s="5">
        <v>41.326021934197414</v>
      </c>
      <c r="H37" s="2">
        <v>219</v>
      </c>
      <c r="I37" s="2">
        <v>165</v>
      </c>
      <c r="J37" s="2">
        <v>262</v>
      </c>
      <c r="K37" s="2">
        <v>56</v>
      </c>
      <c r="L37" s="2">
        <v>35</v>
      </c>
      <c r="M37" s="2">
        <v>154</v>
      </c>
      <c r="N37" s="3">
        <f t="shared" si="0"/>
        <v>1.6</v>
      </c>
      <c r="O37" s="4">
        <f t="shared" si="6"/>
        <v>24.657534246575338</v>
      </c>
      <c r="P37" s="5">
        <f t="shared" si="7"/>
        <v>74.429223744292244</v>
      </c>
      <c r="Q37" s="5">
        <f t="shared" si="1"/>
        <v>4.6785714285714288</v>
      </c>
      <c r="R37" s="5">
        <f t="shared" si="2"/>
        <v>4.4000000000000004</v>
      </c>
      <c r="S37" s="5">
        <f t="shared" si="3"/>
        <v>0.94045801526717565</v>
      </c>
      <c r="T37" s="5">
        <f t="shared" si="8"/>
        <v>57.766990291262132</v>
      </c>
      <c r="AE37" s="11">
        <v>26.2</v>
      </c>
      <c r="AF37" s="11">
        <v>22.9</v>
      </c>
      <c r="AG37" s="2">
        <f t="shared" si="4"/>
        <v>3.3000000000000007</v>
      </c>
      <c r="AH37" s="3"/>
      <c r="AI37" s="3"/>
      <c r="AJ37" s="5">
        <f t="shared" si="5"/>
        <v>12.595419847328248</v>
      </c>
      <c r="AK37" s="5"/>
      <c r="AL37" s="5"/>
      <c r="AM37">
        <v>2</v>
      </c>
      <c r="AP37">
        <v>77</v>
      </c>
      <c r="AQ37" s="3"/>
      <c r="AR37" s="3"/>
      <c r="AS37" s="5"/>
    </row>
    <row r="38" spans="2:45" x14ac:dyDescent="0.55000000000000004">
      <c r="D38">
        <v>77887</v>
      </c>
      <c r="E38" s="5">
        <v>40.736949846468782</v>
      </c>
      <c r="H38" s="2">
        <v>708</v>
      </c>
      <c r="I38" s="2">
        <v>486</v>
      </c>
      <c r="J38" s="2">
        <v>664</v>
      </c>
      <c r="K38" s="2">
        <v>149</v>
      </c>
      <c r="L38" s="2">
        <v>113</v>
      </c>
      <c r="M38" s="2">
        <v>171</v>
      </c>
      <c r="N38" s="3">
        <f t="shared" si="0"/>
        <v>1.3185840707964602</v>
      </c>
      <c r="O38" s="4">
        <f t="shared" si="6"/>
        <v>31.355932203389841</v>
      </c>
      <c r="P38" s="5">
        <f t="shared" si="7"/>
        <v>78.954802259887003</v>
      </c>
      <c r="Q38" s="5">
        <f t="shared" si="1"/>
        <v>4.4563758389261743</v>
      </c>
      <c r="R38" s="5">
        <f t="shared" si="2"/>
        <v>1.5132743362831858</v>
      </c>
      <c r="S38" s="5">
        <f t="shared" si="3"/>
        <v>0.33957511461776307</v>
      </c>
      <c r="T38" s="5">
        <f t="shared" si="8"/>
        <v>11.262135922330096</v>
      </c>
      <c r="AE38" s="11">
        <v>25.7</v>
      </c>
      <c r="AF38" s="11">
        <v>22.7</v>
      </c>
      <c r="AG38" s="2">
        <f t="shared" si="4"/>
        <v>3</v>
      </c>
      <c r="AH38" s="3"/>
      <c r="AI38" s="3"/>
      <c r="AJ38" s="5">
        <f t="shared" si="5"/>
        <v>11.673151750972762</v>
      </c>
      <c r="AK38" s="5"/>
      <c r="AL38" s="5"/>
      <c r="AM38">
        <v>4</v>
      </c>
      <c r="AP38">
        <v>77</v>
      </c>
      <c r="AQ38" s="3"/>
      <c r="AR38" s="3"/>
      <c r="AS38" s="5"/>
    </row>
    <row r="39" spans="2:45" x14ac:dyDescent="0.55000000000000004">
      <c r="D39">
        <v>78156</v>
      </c>
      <c r="E39" s="5">
        <v>35.61274509803922</v>
      </c>
      <c r="H39" s="2">
        <v>652</v>
      </c>
      <c r="I39" s="2">
        <v>509</v>
      </c>
      <c r="J39" s="2">
        <v>669</v>
      </c>
      <c r="K39" s="2">
        <v>187</v>
      </c>
      <c r="L39" s="2">
        <v>77</v>
      </c>
      <c r="M39" s="2">
        <v>324</v>
      </c>
      <c r="N39" s="3">
        <f t="shared" si="0"/>
        <v>2.4285714285714284</v>
      </c>
      <c r="O39" s="4">
        <f t="shared" si="6"/>
        <v>21.932515337423311</v>
      </c>
      <c r="P39" s="5">
        <f t="shared" si="7"/>
        <v>71.319018404907979</v>
      </c>
      <c r="Q39" s="5">
        <f t="shared" si="1"/>
        <v>3.5775401069518717</v>
      </c>
      <c r="R39" s="5">
        <f t="shared" si="2"/>
        <v>4.2077922077922079</v>
      </c>
      <c r="S39" s="5">
        <f t="shared" si="3"/>
        <v>1.1761691223574631</v>
      </c>
      <c r="T39" s="5">
        <f t="shared" si="8"/>
        <v>51.244813278008294</v>
      </c>
      <c r="AE39" s="11">
        <v>27.4</v>
      </c>
      <c r="AF39" s="11">
        <v>23.3</v>
      </c>
      <c r="AG39" s="2">
        <f t="shared" si="4"/>
        <v>4.0999999999999979</v>
      </c>
      <c r="AH39" s="3"/>
      <c r="AI39" s="3"/>
      <c r="AJ39" s="5">
        <f t="shared" si="5"/>
        <v>14.96350364963503</v>
      </c>
      <c r="AK39" s="5"/>
      <c r="AL39" s="5"/>
      <c r="AM39">
        <v>3</v>
      </c>
      <c r="AP39">
        <v>85</v>
      </c>
      <c r="AQ39" s="3"/>
      <c r="AR39" s="3"/>
      <c r="AS39" s="5"/>
    </row>
    <row r="40" spans="2:45" x14ac:dyDescent="0.55000000000000004">
      <c r="B40" t="s">
        <v>44</v>
      </c>
      <c r="C40" t="s">
        <v>38</v>
      </c>
      <c r="D40" s="9">
        <v>65862</v>
      </c>
      <c r="E40" s="21">
        <v>26.033834586466142</v>
      </c>
      <c r="F40">
        <f>AVERAGE(E40:E46)</f>
        <v>39.652311185855247</v>
      </c>
      <c r="G40">
        <f>STDEV(E40:E46)/SQRT(7)</f>
        <v>5.3746522162886299</v>
      </c>
      <c r="H40" s="11">
        <v>171.9</v>
      </c>
      <c r="I40" s="11">
        <v>142.9</v>
      </c>
      <c r="J40" s="11">
        <v>184.5</v>
      </c>
      <c r="K40" s="11">
        <v>32.5</v>
      </c>
      <c r="L40" s="11">
        <v>16.899999999999999</v>
      </c>
      <c r="M40" s="11">
        <v>63.4</v>
      </c>
      <c r="N40" s="3">
        <f t="shared" si="0"/>
        <v>1.9230769230769231</v>
      </c>
      <c r="O40" s="4">
        <f t="shared" si="6"/>
        <v>16.870273414776022</v>
      </c>
      <c r="P40" s="5">
        <f t="shared" si="7"/>
        <v>81.09365910413031</v>
      </c>
      <c r="Q40" s="5">
        <f t="shared" si="1"/>
        <v>5.6769230769230772</v>
      </c>
      <c r="R40" s="5">
        <f t="shared" si="2"/>
        <v>3.7514792899408285</v>
      </c>
      <c r="S40" s="5">
        <f t="shared" si="3"/>
        <v>0.66082968521992913</v>
      </c>
      <c r="T40" s="5">
        <f t="shared" si="8"/>
        <v>30.592105263157894</v>
      </c>
      <c r="U40" s="5">
        <f>AVERAGE(O40:O46)</f>
        <v>22.049675306025524</v>
      </c>
      <c r="V40">
        <f>STDEV(O40:O46)/SQRT(7)</f>
        <v>3.7668298571023735</v>
      </c>
      <c r="W40" s="5">
        <f>AVERAGE(P40:P46)</f>
        <v>79.757223355593368</v>
      </c>
      <c r="X40">
        <f>STDEV(P40:P46)/SQRT(7)</f>
        <v>3.8193924238868324</v>
      </c>
      <c r="Y40" s="5">
        <f>AVERAGE(S40:S46)</f>
        <v>0.84829289201545588</v>
      </c>
      <c r="Z40">
        <f>STDEV(S40:S46)/SQRT(7)</f>
        <v>7.846244052956472E-2</v>
      </c>
      <c r="AA40" s="5">
        <f>AVERAGE(T40:T46)</f>
        <v>40.463635962550867</v>
      </c>
      <c r="AB40">
        <f>STDEV(T40:T46)/SQRT(7)</f>
        <v>6.3137628768444953</v>
      </c>
      <c r="AC40" s="5">
        <f>AVERAGE(N40:N46)</f>
        <v>2.340002017665689</v>
      </c>
      <c r="AD40">
        <f>STDEV(N40:N46)/SQRT(7)</f>
        <v>0.43392243877001418</v>
      </c>
      <c r="AE40" s="11">
        <v>25.4</v>
      </c>
      <c r="AF40" s="2" t="s">
        <v>39</v>
      </c>
      <c r="AG40" s="2" t="s">
        <v>39</v>
      </c>
      <c r="AH40" s="3">
        <f>AVERAGE(AE40:AE46)</f>
        <v>27.342857142857145</v>
      </c>
      <c r="AI40" s="5">
        <f>STDEV(AE40:AE44)/SQRT(7)</f>
        <v>0.62278177787820899</v>
      </c>
      <c r="AJ40" s="2" t="s">
        <v>39</v>
      </c>
      <c r="AK40" s="5">
        <f>AVERAGE(AJ41:AJ46)</f>
        <v>1.8066536423960811</v>
      </c>
      <c r="AL40" s="5">
        <f>STDEV(AJ41:AJ46)/SQRT(6)</f>
        <v>8.049633003616892E-2</v>
      </c>
      <c r="AM40" s="9">
        <v>1</v>
      </c>
      <c r="AN40">
        <f>AVERAGE(AM40:AM46)</f>
        <v>3</v>
      </c>
      <c r="AO40">
        <f>STDEV(AM40:AM45)/SQRT(3)</f>
        <v>1</v>
      </c>
      <c r="AP40">
        <v>66</v>
      </c>
      <c r="AQ40" s="3">
        <f>AVERAGE(AP40:AP46)</f>
        <v>75.285714285714292</v>
      </c>
      <c r="AR40" s="5">
        <f>STDEV(AP40:AP44)/SQRT(7)</f>
        <v>3.9856886839935526</v>
      </c>
      <c r="AS40" s="5"/>
    </row>
    <row r="41" spans="2:45" x14ac:dyDescent="0.55000000000000004">
      <c r="D41" s="32">
        <v>82492</v>
      </c>
      <c r="E41" s="33">
        <v>51.467576791808881</v>
      </c>
      <c r="F41" s="9"/>
      <c r="H41" s="2">
        <v>998</v>
      </c>
      <c r="I41" s="11">
        <v>701</v>
      </c>
      <c r="J41" s="11">
        <v>934</v>
      </c>
      <c r="K41" s="11">
        <v>203</v>
      </c>
      <c r="L41" s="11">
        <v>82</v>
      </c>
      <c r="M41" s="11">
        <v>429</v>
      </c>
      <c r="N41" s="3">
        <f t="shared" si="0"/>
        <v>2.475609756097561</v>
      </c>
      <c r="O41" s="4">
        <f t="shared" si="6"/>
        <v>29.759519038076149</v>
      </c>
      <c r="P41" s="5">
        <f t="shared" si="7"/>
        <v>79.659318637274552</v>
      </c>
      <c r="Q41" s="5">
        <f t="shared" si="1"/>
        <v>4.6009852216748772</v>
      </c>
      <c r="R41" s="5">
        <f t="shared" si="2"/>
        <v>5.2317073170731705</v>
      </c>
      <c r="S41" s="5">
        <f t="shared" si="3"/>
        <v>1.1370841385073378</v>
      </c>
      <c r="T41" s="5">
        <f t="shared" si="8"/>
        <v>47.469220246238031</v>
      </c>
      <c r="AE41" s="11">
        <v>29.4</v>
      </c>
      <c r="AF41" s="11">
        <v>28.8</v>
      </c>
      <c r="AG41" s="2">
        <f t="shared" ref="AG41:AG46" si="9">AE41-AF41</f>
        <v>0.59999999999999787</v>
      </c>
      <c r="AH41" s="3"/>
      <c r="AI41" s="3"/>
      <c r="AJ41" s="5">
        <f t="shared" ref="AJ41:AJ51" si="10">AG41/AE41*100</f>
        <v>2.0408163265306052</v>
      </c>
      <c r="AK41" s="21"/>
      <c r="AL41" s="21"/>
      <c r="AM41" s="32">
        <v>4</v>
      </c>
      <c r="AP41">
        <v>92</v>
      </c>
      <c r="AQ41" s="3"/>
      <c r="AR41" s="3"/>
      <c r="AS41" s="5"/>
    </row>
    <row r="42" spans="2:45" x14ac:dyDescent="0.55000000000000004">
      <c r="D42" s="20">
        <v>74936</v>
      </c>
      <c r="E42" s="4">
        <v>49.053857350800591</v>
      </c>
      <c r="H42" s="2">
        <v>263</v>
      </c>
      <c r="I42" s="2">
        <v>232</v>
      </c>
      <c r="J42" s="2">
        <v>286</v>
      </c>
      <c r="K42" s="2">
        <v>48</v>
      </c>
      <c r="L42" s="2">
        <v>10</v>
      </c>
      <c r="M42" s="2">
        <v>44</v>
      </c>
      <c r="N42" s="3">
        <f t="shared" si="0"/>
        <v>4.8</v>
      </c>
      <c r="O42" s="4">
        <f t="shared" si="6"/>
        <v>11.787072243346003</v>
      </c>
      <c r="P42" s="5">
        <f t="shared" si="7"/>
        <v>81.749049429657788</v>
      </c>
      <c r="Q42" s="5">
        <f t="shared" si="1"/>
        <v>5.958333333333333</v>
      </c>
      <c r="R42" s="5">
        <f t="shared" si="2"/>
        <v>4.4000000000000004</v>
      </c>
      <c r="S42" s="5">
        <f t="shared" si="3"/>
        <v>0.7384615384615385</v>
      </c>
      <c r="T42" s="5">
        <f t="shared" si="8"/>
        <v>14.285714285714285</v>
      </c>
      <c r="AE42" s="2">
        <v>25.5</v>
      </c>
      <c r="AF42" s="2">
        <v>25</v>
      </c>
      <c r="AG42" s="2">
        <f t="shared" si="9"/>
        <v>0.5</v>
      </c>
      <c r="AH42" s="3"/>
      <c r="AI42" s="3"/>
      <c r="AJ42" s="5">
        <f t="shared" si="10"/>
        <v>1.9607843137254901</v>
      </c>
      <c r="AK42" s="5"/>
      <c r="AL42" s="5"/>
      <c r="AM42" s="2" t="s">
        <v>39</v>
      </c>
      <c r="AP42">
        <v>72</v>
      </c>
      <c r="AQ42" s="3"/>
      <c r="AR42" s="3"/>
      <c r="AS42" s="5"/>
    </row>
    <row r="43" spans="2:45" x14ac:dyDescent="0.55000000000000004">
      <c r="D43" s="20">
        <v>74934</v>
      </c>
      <c r="E43" s="4">
        <v>30.925666199158481</v>
      </c>
      <c r="H43" s="2">
        <v>604</v>
      </c>
      <c r="I43" s="2">
        <v>554</v>
      </c>
      <c r="J43" s="2">
        <v>621</v>
      </c>
      <c r="K43" s="2">
        <v>254</v>
      </c>
      <c r="L43" s="2">
        <v>132</v>
      </c>
      <c r="M43" s="2">
        <v>372</v>
      </c>
      <c r="N43" s="3">
        <f t="shared" si="0"/>
        <v>1.9242424242424243</v>
      </c>
      <c r="O43" s="4">
        <f t="shared" si="6"/>
        <v>8.2781456953642305</v>
      </c>
      <c r="P43" s="22">
        <f t="shared" si="7"/>
        <v>57.94701986754967</v>
      </c>
      <c r="Q43" s="5">
        <f t="shared" si="1"/>
        <v>2.4448818897637796</v>
      </c>
      <c r="R43" s="5">
        <f t="shared" si="2"/>
        <v>2.8181818181818183</v>
      </c>
      <c r="S43" s="5">
        <f t="shared" si="3"/>
        <v>1.1526862831210658</v>
      </c>
      <c r="T43" s="5">
        <f t="shared" si="8"/>
        <v>65.395095367847418</v>
      </c>
      <c r="AE43" s="2">
        <v>27.2</v>
      </c>
      <c r="AF43" s="2">
        <v>26.7</v>
      </c>
      <c r="AG43" s="2">
        <f t="shared" si="9"/>
        <v>0.5</v>
      </c>
      <c r="AH43" s="3"/>
      <c r="AI43" s="3"/>
      <c r="AJ43" s="5">
        <f t="shared" si="10"/>
        <v>1.8382352941176472</v>
      </c>
      <c r="AK43" s="5"/>
      <c r="AL43" s="5"/>
      <c r="AM43" s="2" t="s">
        <v>39</v>
      </c>
      <c r="AP43">
        <v>72</v>
      </c>
      <c r="AQ43" s="3"/>
      <c r="AR43" s="3"/>
      <c r="AS43" s="5"/>
    </row>
    <row r="44" spans="2:45" x14ac:dyDescent="0.55000000000000004">
      <c r="D44" s="20">
        <v>74094</v>
      </c>
      <c r="E44" s="4">
        <v>23.55140186915888</v>
      </c>
      <c r="H44" s="2">
        <v>172</v>
      </c>
      <c r="I44" s="2">
        <v>122</v>
      </c>
      <c r="J44" s="2">
        <v>137</v>
      </c>
      <c r="K44" s="2">
        <v>29</v>
      </c>
      <c r="L44" s="2">
        <v>13</v>
      </c>
      <c r="M44" s="2">
        <v>46</v>
      </c>
      <c r="N44" s="3">
        <f t="shared" si="0"/>
        <v>2.2307692307692308</v>
      </c>
      <c r="O44" s="4">
        <f t="shared" si="6"/>
        <v>29.069767441860463</v>
      </c>
      <c r="P44" s="5">
        <f t="shared" si="7"/>
        <v>83.139534883720927</v>
      </c>
      <c r="Q44" s="5">
        <f t="shared" si="1"/>
        <v>4.7241379310344831</v>
      </c>
      <c r="R44" s="5">
        <f t="shared" si="2"/>
        <v>3.5384615384615383</v>
      </c>
      <c r="S44" s="5">
        <f t="shared" si="3"/>
        <v>0.7490174059517124</v>
      </c>
      <c r="T44" s="5">
        <f t="shared" si="8"/>
        <v>30.555555555555557</v>
      </c>
      <c r="AE44" s="2">
        <v>27.5</v>
      </c>
      <c r="AF44" s="2">
        <v>27</v>
      </c>
      <c r="AG44" s="2">
        <f t="shared" si="9"/>
        <v>0.5</v>
      </c>
      <c r="AH44" s="3"/>
      <c r="AI44" s="3"/>
      <c r="AJ44" s="5">
        <f t="shared" si="10"/>
        <v>1.8181818181818181</v>
      </c>
      <c r="AK44" s="5"/>
      <c r="AL44" s="5"/>
      <c r="AM44" s="2" t="s">
        <v>39</v>
      </c>
      <c r="AP44">
        <v>67</v>
      </c>
      <c r="AQ44" s="3"/>
      <c r="AR44" s="3"/>
      <c r="AS44" s="5"/>
    </row>
    <row r="45" spans="2:45" x14ac:dyDescent="0.55000000000000004">
      <c r="D45" s="32">
        <v>78005</v>
      </c>
      <c r="E45" s="33">
        <v>60.836330935251802</v>
      </c>
      <c r="F45" s="9"/>
      <c r="H45" s="2">
        <v>434</v>
      </c>
      <c r="I45" s="11">
        <v>283</v>
      </c>
      <c r="J45" s="11">
        <v>384</v>
      </c>
      <c r="K45" s="11">
        <v>48.5</v>
      </c>
      <c r="L45" s="11">
        <v>38</v>
      </c>
      <c r="M45" s="11">
        <v>209</v>
      </c>
      <c r="N45" s="3">
        <f t="shared" si="0"/>
        <v>1.2763157894736843</v>
      </c>
      <c r="O45" s="4">
        <f t="shared" si="6"/>
        <v>34.792626728110605</v>
      </c>
      <c r="P45" s="5">
        <f t="shared" si="7"/>
        <v>88.824884792626733</v>
      </c>
      <c r="Q45" s="5">
        <f t="shared" si="1"/>
        <v>7.9175257731958766</v>
      </c>
      <c r="R45" s="5">
        <f t="shared" si="2"/>
        <v>5.5</v>
      </c>
      <c r="S45" s="5">
        <f t="shared" si="3"/>
        <v>0.69466145833333326</v>
      </c>
      <c r="T45" s="5">
        <f t="shared" si="8"/>
        <v>50.968703427719817</v>
      </c>
      <c r="AE45" s="11">
        <v>29.5</v>
      </c>
      <c r="AF45" s="11">
        <v>29</v>
      </c>
      <c r="AG45" s="2">
        <f t="shared" si="9"/>
        <v>0.5</v>
      </c>
      <c r="AH45" s="3"/>
      <c r="AI45" s="3"/>
      <c r="AJ45" s="5">
        <f t="shared" si="10"/>
        <v>1.6949152542372881</v>
      </c>
      <c r="AK45" s="21"/>
      <c r="AL45" s="21"/>
      <c r="AM45" s="32">
        <v>4</v>
      </c>
      <c r="AP45">
        <v>86</v>
      </c>
      <c r="AQ45" s="3"/>
      <c r="AR45" s="3"/>
      <c r="AS45" s="5"/>
    </row>
    <row r="46" spans="2:45" x14ac:dyDescent="0.55000000000000004">
      <c r="D46" s="20">
        <v>74935</v>
      </c>
      <c r="E46" s="4">
        <v>35.697510568341933</v>
      </c>
      <c r="H46" s="2">
        <v>248</v>
      </c>
      <c r="I46" s="2">
        <v>189</v>
      </c>
      <c r="J46" s="2">
        <v>226</v>
      </c>
      <c r="K46" s="2">
        <v>35</v>
      </c>
      <c r="L46" s="2">
        <v>20</v>
      </c>
      <c r="M46" s="2">
        <v>104</v>
      </c>
      <c r="N46" s="3">
        <f t="shared" si="0"/>
        <v>1.75</v>
      </c>
      <c r="O46" s="4">
        <f t="shared" si="6"/>
        <v>23.790322580645167</v>
      </c>
      <c r="P46" s="5">
        <f t="shared" si="7"/>
        <v>85.887096774193552</v>
      </c>
      <c r="Q46" s="5">
        <f t="shared" si="1"/>
        <v>6.4571428571428573</v>
      </c>
      <c r="R46" s="5">
        <f t="shared" si="2"/>
        <v>5.2</v>
      </c>
      <c r="S46" s="5">
        <f t="shared" si="3"/>
        <v>0.80530973451327437</v>
      </c>
      <c r="T46" s="5">
        <f t="shared" si="8"/>
        <v>43.97905759162304</v>
      </c>
      <c r="AE46" s="2">
        <v>26.9</v>
      </c>
      <c r="AF46" s="2">
        <v>26.5</v>
      </c>
      <c r="AG46" s="2">
        <f t="shared" si="9"/>
        <v>0.39999999999999858</v>
      </c>
      <c r="AH46" s="3"/>
      <c r="AI46" s="3"/>
      <c r="AJ46" s="5">
        <f t="shared" si="10"/>
        <v>1.4869888475836379</v>
      </c>
      <c r="AK46" s="5"/>
      <c r="AL46" s="5"/>
      <c r="AM46" s="2" t="s">
        <v>39</v>
      </c>
      <c r="AP46">
        <v>72</v>
      </c>
      <c r="AQ46" s="3"/>
      <c r="AR46" s="3"/>
      <c r="AS46" s="5"/>
    </row>
    <row r="47" spans="2:45" x14ac:dyDescent="0.55000000000000004">
      <c r="C47" t="s">
        <v>40</v>
      </c>
      <c r="D47">
        <v>77736</v>
      </c>
      <c r="E47" s="5">
        <v>43.082437275985662</v>
      </c>
      <c r="F47">
        <f>AVERAGE(E47:E51)</f>
        <v>36.764427073657082</v>
      </c>
      <c r="G47">
        <f>STDEV(E47:E51)/SQRT(5)</f>
        <v>2.0132415968143769</v>
      </c>
      <c r="H47" s="2">
        <v>221</v>
      </c>
      <c r="I47" s="2">
        <v>161</v>
      </c>
      <c r="J47" s="2">
        <v>227</v>
      </c>
      <c r="K47" s="2">
        <v>82</v>
      </c>
      <c r="L47" s="2">
        <v>116</v>
      </c>
      <c r="M47" s="2">
        <v>222</v>
      </c>
      <c r="N47" s="3">
        <f t="shared" si="0"/>
        <v>0.7068965517241379</v>
      </c>
      <c r="O47" s="4">
        <v>27.149321266968329</v>
      </c>
      <c r="P47" s="22">
        <v>62.895927601809952</v>
      </c>
      <c r="Q47" s="5">
        <v>2.7682926829268291</v>
      </c>
      <c r="R47" s="5">
        <v>1.9137931034482758</v>
      </c>
      <c r="S47" s="5">
        <f t="shared" si="3"/>
        <v>0.69132614309585294</v>
      </c>
      <c r="T47" s="5">
        <f t="shared" si="8"/>
        <v>73.103448275862064</v>
      </c>
      <c r="U47" s="5">
        <f>AVERAGE(O47:O51)</f>
        <v>25.59627644141132</v>
      </c>
      <c r="V47">
        <f>STDEV(O47:O51)/SQRT(5)</f>
        <v>2.8579985250707849</v>
      </c>
      <c r="W47" s="5">
        <f>AVERAGE(P47:P51)</f>
        <v>69.136294872259569</v>
      </c>
      <c r="X47">
        <f>STDEV(P47:P51)/SQRT(5)</f>
        <v>7.1567602891892212</v>
      </c>
      <c r="Y47" s="5">
        <f>AVERAGE(S47:S51)</f>
        <v>1.0962709588974777</v>
      </c>
      <c r="Z47">
        <f>STDEV(S47:S51)/SQRT(5)</f>
        <v>0.2399322822554682</v>
      </c>
      <c r="AA47" s="5">
        <f>AVERAGE(T47:T51)</f>
        <v>88.280549372654335</v>
      </c>
      <c r="AB47">
        <f>STDEV(T47:T51)/SQRT(5)</f>
        <v>19.736810209962826</v>
      </c>
      <c r="AC47" s="5">
        <f>AVERAGE(N47:N51)</f>
        <v>1.1546102118502104</v>
      </c>
      <c r="AD47">
        <f>STDEV(N47:N51)/SQRT(5)</f>
        <v>0.13137412297038598</v>
      </c>
      <c r="AE47" s="11">
        <v>25.9</v>
      </c>
      <c r="AF47" s="11">
        <v>23.4</v>
      </c>
      <c r="AG47" s="2">
        <v>2.5</v>
      </c>
      <c r="AH47" s="3">
        <f>AVERAGE(AE47:AE51)</f>
        <v>25.160000000000004</v>
      </c>
      <c r="AI47" s="5">
        <f>STDEV(AE47:AE49)/SQRT(5)</f>
        <v>0.83785440262613664</v>
      </c>
      <c r="AJ47" s="5">
        <f t="shared" si="10"/>
        <v>9.6525096525096519</v>
      </c>
      <c r="AK47" s="5">
        <f>AVERAGE(AJ47:AJ51)</f>
        <v>9.5249562793276681</v>
      </c>
      <c r="AL47" s="5">
        <f>STDEV(AJ47:AJ51)/SQRT(5)</f>
        <v>1.0031679000703306</v>
      </c>
      <c r="AM47">
        <v>4</v>
      </c>
      <c r="AN47">
        <f>AVERAGE(AM47:AM51)</f>
        <v>2.8</v>
      </c>
      <c r="AO47">
        <f>STDEV(AM47:AM51)/SQRT(5)</f>
        <v>0.37416573867739394</v>
      </c>
      <c r="AP47">
        <v>79</v>
      </c>
      <c r="AQ47" s="3">
        <f>AVERAGE(AP47:AP51)</f>
        <v>77</v>
      </c>
      <c r="AR47" s="5">
        <f>STDEV(AP47:AP49)/SQRT(5)</f>
        <v>1.0327955589886446</v>
      </c>
      <c r="AS47" s="5"/>
    </row>
    <row r="48" spans="2:45" x14ac:dyDescent="0.55000000000000004">
      <c r="D48">
        <v>77758</v>
      </c>
      <c r="E48" s="5">
        <v>37.331197070267791</v>
      </c>
      <c r="F48" s="20"/>
      <c r="G48" s="20"/>
      <c r="H48" s="2">
        <v>464</v>
      </c>
      <c r="I48" s="2">
        <v>325</v>
      </c>
      <c r="J48" s="2">
        <v>502</v>
      </c>
      <c r="K48" s="2">
        <v>256</v>
      </c>
      <c r="L48" s="2">
        <v>190</v>
      </c>
      <c r="M48" s="2">
        <v>282</v>
      </c>
      <c r="N48" s="3">
        <f t="shared" si="0"/>
        <v>1.3473684210526315</v>
      </c>
      <c r="O48" s="4">
        <v>29.956896551724128</v>
      </c>
      <c r="P48" s="22">
        <v>44.827586206896555</v>
      </c>
      <c r="Q48" s="5">
        <v>1.9609375</v>
      </c>
      <c r="R48" s="5">
        <v>1.4842105263157894</v>
      </c>
      <c r="S48" s="5">
        <f t="shared" si="3"/>
        <v>0.75688823652757387</v>
      </c>
      <c r="T48" s="5">
        <f t="shared" si="8"/>
        <v>37.398373983739837</v>
      </c>
      <c r="AE48" s="2">
        <v>26.8</v>
      </c>
      <c r="AF48" s="2">
        <v>23.3</v>
      </c>
      <c r="AG48" s="2">
        <v>3.5</v>
      </c>
      <c r="AH48" s="3"/>
      <c r="AI48" s="3"/>
      <c r="AJ48" s="5">
        <f t="shared" si="10"/>
        <v>13.059701492537313</v>
      </c>
      <c r="AK48" s="5"/>
      <c r="AL48" s="5"/>
      <c r="AM48">
        <v>3</v>
      </c>
      <c r="AP48">
        <v>79</v>
      </c>
      <c r="AQ48" s="3"/>
      <c r="AR48" s="3"/>
      <c r="AS48" s="5"/>
    </row>
    <row r="49" spans="4:45" x14ac:dyDescent="0.55000000000000004">
      <c r="D49" s="9">
        <v>66677</v>
      </c>
      <c r="E49" s="21">
        <v>33.680796849664112</v>
      </c>
      <c r="H49" s="34">
        <v>315.7</v>
      </c>
      <c r="I49" s="34">
        <v>264.5</v>
      </c>
      <c r="J49" s="34">
        <v>299.7</v>
      </c>
      <c r="K49" s="34">
        <v>81.599999999999994</v>
      </c>
      <c r="L49" s="34">
        <v>79.2</v>
      </c>
      <c r="M49" s="34">
        <v>229.7</v>
      </c>
      <c r="N49" s="3">
        <f t="shared" si="0"/>
        <v>1.0303030303030303</v>
      </c>
      <c r="O49" s="4">
        <v>16.217928413050359</v>
      </c>
      <c r="P49" s="5">
        <v>74.152676591700981</v>
      </c>
      <c r="Q49" s="5">
        <v>3.6727941176470589</v>
      </c>
      <c r="R49" s="5">
        <v>2.9002525252525251</v>
      </c>
      <c r="S49" s="5">
        <f t="shared" si="3"/>
        <v>0.78965834521390066</v>
      </c>
      <c r="T49" s="5">
        <f t="shared" si="8"/>
        <v>69.005043558000921</v>
      </c>
      <c r="AE49" s="11">
        <v>23.2</v>
      </c>
      <c r="AF49" s="11">
        <v>21.6</v>
      </c>
      <c r="AG49" s="2">
        <v>1.5999999999999979</v>
      </c>
      <c r="AH49" s="3"/>
      <c r="AI49" s="3"/>
      <c r="AJ49" s="5">
        <f t="shared" si="10"/>
        <v>6.8965517241379226</v>
      </c>
      <c r="AK49" s="5"/>
      <c r="AL49" s="5"/>
      <c r="AM49" s="9">
        <v>3</v>
      </c>
      <c r="AP49">
        <v>75</v>
      </c>
      <c r="AQ49" s="3"/>
      <c r="AR49" s="3"/>
      <c r="AS49" s="5"/>
    </row>
    <row r="50" spans="4:45" x14ac:dyDescent="0.55000000000000004">
      <c r="D50" s="9">
        <v>66630</v>
      </c>
      <c r="E50" s="21">
        <v>38.334529791816216</v>
      </c>
      <c r="H50" s="34">
        <v>379.5</v>
      </c>
      <c r="I50" s="34">
        <v>257.2</v>
      </c>
      <c r="J50" s="34">
        <v>246.1</v>
      </c>
      <c r="K50" s="34">
        <v>51</v>
      </c>
      <c r="L50" s="34">
        <v>35.299999999999997</v>
      </c>
      <c r="M50" s="34">
        <v>333.5</v>
      </c>
      <c r="N50" s="3">
        <f t="shared" si="0"/>
        <v>1.444759206798867</v>
      </c>
      <c r="O50" s="4">
        <v>32.226613965744406</v>
      </c>
      <c r="P50" s="5">
        <v>86.56126482213439</v>
      </c>
      <c r="Q50" s="5">
        <v>4.8254901960784311</v>
      </c>
      <c r="R50" s="5">
        <v>9.4475920679886691</v>
      </c>
      <c r="S50" s="5">
        <f t="shared" si="3"/>
        <v>1.9578512615498664</v>
      </c>
      <c r="T50" s="5">
        <f>((M50-L50)/(J50-K50))*100</f>
        <v>152.84469502819067</v>
      </c>
      <c r="AE50" s="11">
        <v>25.8</v>
      </c>
      <c r="AF50" s="11">
        <v>23.4</v>
      </c>
      <c r="AG50" s="2">
        <v>2.4000000000000021</v>
      </c>
      <c r="AH50" s="3"/>
      <c r="AI50" s="3"/>
      <c r="AJ50" s="5">
        <f t="shared" si="10"/>
        <v>9.3023255813953565</v>
      </c>
      <c r="AK50" s="5"/>
      <c r="AL50" s="5"/>
      <c r="AM50" s="9">
        <v>2</v>
      </c>
      <c r="AP50">
        <v>77</v>
      </c>
      <c r="AQ50" s="2"/>
      <c r="AR50" s="2"/>
    </row>
    <row r="51" spans="4:45" x14ac:dyDescent="0.55000000000000004">
      <c r="D51" s="9">
        <v>66676</v>
      </c>
      <c r="E51" s="21">
        <v>31.393174380551653</v>
      </c>
      <c r="H51" s="34">
        <v>522.5</v>
      </c>
      <c r="I51" s="34">
        <v>405.3</v>
      </c>
      <c r="J51" s="34">
        <v>599.5</v>
      </c>
      <c r="K51" s="34">
        <v>118.9</v>
      </c>
      <c r="L51" s="34">
        <v>95.6</v>
      </c>
      <c r="M51" s="34">
        <v>619.70000000000005</v>
      </c>
      <c r="N51" s="3">
        <f t="shared" si="0"/>
        <v>1.243723849372385</v>
      </c>
      <c r="O51" s="4">
        <v>22.430622009569376</v>
      </c>
      <c r="P51" s="5">
        <v>77.244019138755974</v>
      </c>
      <c r="Q51" s="5">
        <v>5.0420521446593778</v>
      </c>
      <c r="R51" s="5">
        <v>6.4822175732217584</v>
      </c>
      <c r="S51" s="5">
        <f t="shared" si="3"/>
        <v>1.2856308081001953</v>
      </c>
      <c r="T51" s="5">
        <f t="shared" si="8"/>
        <v>109.05118601747814</v>
      </c>
      <c r="AE51" s="11">
        <v>24.1</v>
      </c>
      <c r="AF51" s="11">
        <v>22</v>
      </c>
      <c r="AG51" s="2">
        <v>2.1000000000000014</v>
      </c>
      <c r="AH51" s="3"/>
      <c r="AI51" s="3"/>
      <c r="AJ51" s="5">
        <f t="shared" si="10"/>
        <v>8.7136929460580959</v>
      </c>
      <c r="AK51" s="5"/>
      <c r="AL51" s="5"/>
      <c r="AM51" s="9">
        <v>2</v>
      </c>
      <c r="AP51">
        <v>75</v>
      </c>
      <c r="AQ51" s="2"/>
      <c r="AR51" s="2"/>
    </row>
    <row r="53" spans="4:45" x14ac:dyDescent="0.55000000000000004">
      <c r="E53" s="26" t="s">
        <v>45</v>
      </c>
      <c r="P53" s="35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Morris</dc:creator>
  <cp:lastModifiedBy>Gary Morris</cp:lastModifiedBy>
  <dcterms:created xsi:type="dcterms:W3CDTF">2015-11-12T04:55:15Z</dcterms:created>
  <dcterms:modified xsi:type="dcterms:W3CDTF">2015-11-12T04:55:54Z</dcterms:modified>
</cp:coreProperties>
</file>