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6" yWindow="24" windowWidth="28086" windowHeight="134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T81" i="1" l="1"/>
  <c r="S81" i="1"/>
  <c r="N81" i="1"/>
  <c r="AJ80" i="1"/>
  <c r="AL77" i="1" s="1"/>
  <c r="T80" i="1"/>
  <c r="S80" i="1"/>
  <c r="N80" i="1"/>
  <c r="AJ79" i="1"/>
  <c r="T79" i="1"/>
  <c r="S79" i="1"/>
  <c r="N79" i="1"/>
  <c r="AJ78" i="1"/>
  <c r="T78" i="1"/>
  <c r="S78" i="1"/>
  <c r="N78" i="1"/>
  <c r="AR77" i="1"/>
  <c r="AQ77" i="1"/>
  <c r="AO77" i="1"/>
  <c r="AN77" i="1"/>
  <c r="AJ77" i="1"/>
  <c r="AK77" i="1" s="1"/>
  <c r="AI77" i="1"/>
  <c r="AH77" i="1"/>
  <c r="AC77" i="1"/>
  <c r="AA77" i="1"/>
  <c r="X77" i="1"/>
  <c r="W77" i="1"/>
  <c r="V77" i="1"/>
  <c r="U77" i="1"/>
  <c r="T77" i="1"/>
  <c r="AB77" i="1" s="1"/>
  <c r="S77" i="1"/>
  <c r="Z77" i="1" s="1"/>
  <c r="N77" i="1"/>
  <c r="AD77" i="1" s="1"/>
  <c r="G77" i="1"/>
  <c r="F77" i="1"/>
  <c r="AJ76" i="1"/>
  <c r="AG76" i="1"/>
  <c r="T76" i="1"/>
  <c r="R76" i="1"/>
  <c r="S76" i="1" s="1"/>
  <c r="Q76" i="1"/>
  <c r="P76" i="1"/>
  <c r="O76" i="1"/>
  <c r="N76" i="1"/>
  <c r="AG75" i="1"/>
  <c r="AJ75" i="1" s="1"/>
  <c r="T75" i="1"/>
  <c r="S75" i="1"/>
  <c r="R75" i="1"/>
  <c r="Q75" i="1"/>
  <c r="P75" i="1"/>
  <c r="O75" i="1"/>
  <c r="V74" i="1" s="1"/>
  <c r="N75" i="1"/>
  <c r="AR74" i="1"/>
  <c r="AQ74" i="1"/>
  <c r="AO74" i="1"/>
  <c r="AN74" i="1"/>
  <c r="AI74" i="1"/>
  <c r="AH74" i="1"/>
  <c r="T74" i="1"/>
  <c r="AA74" i="1" s="1"/>
  <c r="R74" i="1"/>
  <c r="S74" i="1" s="1"/>
  <c r="Q74" i="1"/>
  <c r="P74" i="1"/>
  <c r="W74" i="1" s="1"/>
  <c r="O74" i="1"/>
  <c r="N74" i="1"/>
  <c r="AD74" i="1" s="1"/>
  <c r="G74" i="1"/>
  <c r="F74" i="1"/>
  <c r="AG73" i="1"/>
  <c r="AJ73" i="1" s="1"/>
  <c r="T73" i="1"/>
  <c r="S73" i="1"/>
  <c r="R73" i="1"/>
  <c r="Q73" i="1"/>
  <c r="P73" i="1"/>
  <c r="O73" i="1"/>
  <c r="N73" i="1"/>
  <c r="AJ72" i="1"/>
  <c r="AG72" i="1"/>
  <c r="T72" i="1"/>
  <c r="AA69" i="1" s="1"/>
  <c r="R72" i="1"/>
  <c r="S72" i="1" s="1"/>
  <c r="Q72" i="1"/>
  <c r="P72" i="1"/>
  <c r="W69" i="1" s="1"/>
  <c r="O72" i="1"/>
  <c r="N72" i="1"/>
  <c r="T71" i="1"/>
  <c r="S71" i="1"/>
  <c r="R71" i="1"/>
  <c r="Q71" i="1"/>
  <c r="P71" i="1"/>
  <c r="O71" i="1"/>
  <c r="N71" i="1"/>
  <c r="T70" i="1"/>
  <c r="R70" i="1"/>
  <c r="S70" i="1" s="1"/>
  <c r="Q70" i="1"/>
  <c r="P70" i="1"/>
  <c r="O70" i="1"/>
  <c r="N70" i="1"/>
  <c r="AR69" i="1"/>
  <c r="AQ69" i="1"/>
  <c r="AO69" i="1"/>
  <c r="AN69" i="1"/>
  <c r="AI69" i="1"/>
  <c r="AH69" i="1"/>
  <c r="AG69" i="1"/>
  <c r="AJ69" i="1" s="1"/>
  <c r="AC69" i="1"/>
  <c r="U69" i="1"/>
  <c r="T69" i="1"/>
  <c r="AB69" i="1" s="1"/>
  <c r="R69" i="1"/>
  <c r="Q69" i="1"/>
  <c r="S69" i="1" s="1"/>
  <c r="Z69" i="1" s="1"/>
  <c r="P69" i="1"/>
  <c r="X69" i="1" s="1"/>
  <c r="O69" i="1"/>
  <c r="V69" i="1" s="1"/>
  <c r="N69" i="1"/>
  <c r="AD69" i="1" s="1"/>
  <c r="G69" i="1"/>
  <c r="F69" i="1"/>
  <c r="T68" i="1"/>
  <c r="R68" i="1"/>
  <c r="S68" i="1" s="1"/>
  <c r="Q68" i="1"/>
  <c r="P68" i="1"/>
  <c r="O68" i="1"/>
  <c r="N68" i="1"/>
  <c r="AG67" i="1"/>
  <c r="AJ67" i="1" s="1"/>
  <c r="T67" i="1"/>
  <c r="S67" i="1"/>
  <c r="R67" i="1"/>
  <c r="Q67" i="1"/>
  <c r="N67" i="1"/>
  <c r="AJ66" i="1"/>
  <c r="AG66" i="1"/>
  <c r="T66" i="1"/>
  <c r="AB65" i="1" s="1"/>
  <c r="R66" i="1"/>
  <c r="S66" i="1" s="1"/>
  <c r="Q66" i="1"/>
  <c r="P66" i="1"/>
  <c r="X65" i="1" s="1"/>
  <c r="O66" i="1"/>
  <c r="N66" i="1"/>
  <c r="AR65" i="1"/>
  <c r="AQ65" i="1"/>
  <c r="AO65" i="1"/>
  <c r="AN65" i="1"/>
  <c r="AI65" i="1"/>
  <c r="AH65" i="1"/>
  <c r="AG65" i="1"/>
  <c r="AJ65" i="1" s="1"/>
  <c r="AK65" i="1" s="1"/>
  <c r="AC65" i="1"/>
  <c r="AA65" i="1"/>
  <c r="Y65" i="1"/>
  <c r="W65" i="1"/>
  <c r="V65" i="1"/>
  <c r="U65" i="1"/>
  <c r="G65" i="1"/>
  <c r="F65" i="1"/>
  <c r="AG64" i="1"/>
  <c r="AJ64" i="1" s="1"/>
  <c r="T64" i="1"/>
  <c r="R64" i="1"/>
  <c r="Q64" i="1"/>
  <c r="S64" i="1" s="1"/>
  <c r="P64" i="1"/>
  <c r="O64" i="1"/>
  <c r="N64" i="1"/>
  <c r="AJ63" i="1"/>
  <c r="AG63" i="1"/>
  <c r="T63" i="1"/>
  <c r="R63" i="1"/>
  <c r="S63" i="1" s="1"/>
  <c r="Q63" i="1"/>
  <c r="P63" i="1"/>
  <c r="O63" i="1"/>
  <c r="N63" i="1"/>
  <c r="AG62" i="1"/>
  <c r="AJ62" i="1" s="1"/>
  <c r="T62" i="1"/>
  <c r="S62" i="1"/>
  <c r="R62" i="1"/>
  <c r="Q62" i="1"/>
  <c r="P62" i="1"/>
  <c r="O62" i="1"/>
  <c r="N62" i="1"/>
  <c r="AJ61" i="1"/>
  <c r="AG61" i="1"/>
  <c r="T61" i="1"/>
  <c r="AA58" i="1" s="1"/>
  <c r="R61" i="1"/>
  <c r="S61" i="1" s="1"/>
  <c r="Q61" i="1"/>
  <c r="P61" i="1"/>
  <c r="W58" i="1" s="1"/>
  <c r="O61" i="1"/>
  <c r="N61" i="1"/>
  <c r="AG60" i="1"/>
  <c r="AJ60" i="1" s="1"/>
  <c r="T60" i="1"/>
  <c r="R60" i="1"/>
  <c r="Q60" i="1"/>
  <c r="S60" i="1" s="1"/>
  <c r="P60" i="1"/>
  <c r="O60" i="1"/>
  <c r="N60" i="1"/>
  <c r="AJ59" i="1"/>
  <c r="AG59" i="1"/>
  <c r="T59" i="1"/>
  <c r="R59" i="1"/>
  <c r="S59" i="1" s="1"/>
  <c r="Q59" i="1"/>
  <c r="P59" i="1"/>
  <c r="O59" i="1"/>
  <c r="N59" i="1"/>
  <c r="AR58" i="1"/>
  <c r="AQ58" i="1"/>
  <c r="AO58" i="1"/>
  <c r="AN58" i="1"/>
  <c r="AI58" i="1"/>
  <c r="AH58" i="1"/>
  <c r="AG58" i="1"/>
  <c r="AJ58" i="1" s="1"/>
  <c r="AC58" i="1"/>
  <c r="U58" i="1"/>
  <c r="T58" i="1"/>
  <c r="AB58" i="1" s="1"/>
  <c r="R58" i="1"/>
  <c r="Q58" i="1"/>
  <c r="S58" i="1" s="1"/>
  <c r="Z58" i="1" s="1"/>
  <c r="P58" i="1"/>
  <c r="X58" i="1" s="1"/>
  <c r="O58" i="1"/>
  <c r="V58" i="1" s="1"/>
  <c r="N58" i="1"/>
  <c r="AD58" i="1" s="1"/>
  <c r="G58" i="1"/>
  <c r="F58" i="1"/>
  <c r="AJ57" i="1"/>
  <c r="AG57" i="1"/>
  <c r="T57" i="1"/>
  <c r="R57" i="1"/>
  <c r="S57" i="1" s="1"/>
  <c r="Q57" i="1"/>
  <c r="P57" i="1"/>
  <c r="O57" i="1"/>
  <c r="N57" i="1"/>
  <c r="AG56" i="1"/>
  <c r="AJ56" i="1" s="1"/>
  <c r="T56" i="1"/>
  <c r="R56" i="1"/>
  <c r="Q56" i="1"/>
  <c r="S56" i="1" s="1"/>
  <c r="P56" i="1"/>
  <c r="O56" i="1"/>
  <c r="N56" i="1"/>
  <c r="AR55" i="1"/>
  <c r="AQ55" i="1"/>
  <c r="AO55" i="1"/>
  <c r="AN55" i="1"/>
  <c r="AL55" i="1"/>
  <c r="AJ55" i="1"/>
  <c r="AK55" i="1" s="1"/>
  <c r="AI55" i="1"/>
  <c r="AH55" i="1"/>
  <c r="AG55" i="1"/>
  <c r="V55" i="1"/>
  <c r="T55" i="1"/>
  <c r="AA55" i="1" s="1"/>
  <c r="R55" i="1"/>
  <c r="S55" i="1" s="1"/>
  <c r="Q55" i="1"/>
  <c r="P55" i="1"/>
  <c r="W55" i="1" s="1"/>
  <c r="O55" i="1"/>
  <c r="U55" i="1" s="1"/>
  <c r="N55" i="1"/>
  <c r="AD55" i="1" s="1"/>
  <c r="G55" i="1"/>
  <c r="F55" i="1"/>
  <c r="AG54" i="1"/>
  <c r="AJ54" i="1" s="1"/>
  <c r="T54" i="1"/>
  <c r="S54" i="1"/>
  <c r="R54" i="1"/>
  <c r="Q54" i="1"/>
  <c r="P54" i="1"/>
  <c r="O54" i="1"/>
  <c r="N54" i="1"/>
  <c r="AJ53" i="1"/>
  <c r="AG53" i="1"/>
  <c r="T53" i="1"/>
  <c r="R53" i="1"/>
  <c r="S53" i="1" s="1"/>
  <c r="Q53" i="1"/>
  <c r="P53" i="1"/>
  <c r="O53" i="1"/>
  <c r="N53" i="1"/>
  <c r="AG52" i="1"/>
  <c r="AJ52" i="1" s="1"/>
  <c r="T52" i="1"/>
  <c r="R52" i="1"/>
  <c r="Q52" i="1"/>
  <c r="S52" i="1" s="1"/>
  <c r="P52" i="1"/>
  <c r="O52" i="1"/>
  <c r="N52" i="1"/>
  <c r="T51" i="1"/>
  <c r="AA48" i="1" s="1"/>
  <c r="R51" i="1"/>
  <c r="S51" i="1" s="1"/>
  <c r="Q51" i="1"/>
  <c r="P51" i="1"/>
  <c r="O51" i="1"/>
  <c r="N51" i="1"/>
  <c r="AG50" i="1"/>
  <c r="AJ50" i="1" s="1"/>
  <c r="T50" i="1"/>
  <c r="R50" i="1"/>
  <c r="Q50" i="1"/>
  <c r="S50" i="1" s="1"/>
  <c r="P50" i="1"/>
  <c r="O50" i="1"/>
  <c r="N50" i="1"/>
  <c r="AJ49" i="1"/>
  <c r="AG49" i="1"/>
  <c r="T49" i="1"/>
  <c r="R49" i="1"/>
  <c r="S49" i="1" s="1"/>
  <c r="Q49" i="1"/>
  <c r="P49" i="1"/>
  <c r="O49" i="1"/>
  <c r="N49" i="1"/>
  <c r="AC48" i="1" s="1"/>
  <c r="AR48" i="1"/>
  <c r="AQ48" i="1"/>
  <c r="AI48" i="1"/>
  <c r="AH48" i="1"/>
  <c r="AG48" i="1"/>
  <c r="AJ48" i="1" s="1"/>
  <c r="W48" i="1"/>
  <c r="T48" i="1"/>
  <c r="AB48" i="1" s="1"/>
  <c r="S48" i="1"/>
  <c r="R48" i="1"/>
  <c r="Q48" i="1"/>
  <c r="P48" i="1"/>
  <c r="X48" i="1" s="1"/>
  <c r="O48" i="1"/>
  <c r="N48" i="1"/>
  <c r="G48" i="1"/>
  <c r="F48" i="1"/>
  <c r="T47" i="1"/>
  <c r="R47" i="1"/>
  <c r="S47" i="1" s="1"/>
  <c r="Q47" i="1"/>
  <c r="P47" i="1"/>
  <c r="O47" i="1"/>
  <c r="N47" i="1"/>
  <c r="T46" i="1"/>
  <c r="S46" i="1"/>
  <c r="R46" i="1"/>
  <c r="Q46" i="1"/>
  <c r="P46" i="1"/>
  <c r="O46" i="1"/>
  <c r="V45" i="1" s="1"/>
  <c r="N46" i="1"/>
  <c r="AR45" i="1"/>
  <c r="AQ45" i="1"/>
  <c r="AI45" i="1"/>
  <c r="AH45" i="1"/>
  <c r="T45" i="1"/>
  <c r="AA45" i="1" s="1"/>
  <c r="R45" i="1"/>
  <c r="S45" i="1" s="1"/>
  <c r="Q45" i="1"/>
  <c r="P45" i="1"/>
  <c r="W45" i="1" s="1"/>
  <c r="O45" i="1"/>
  <c r="U45" i="1" s="1"/>
  <c r="N45" i="1"/>
  <c r="AD45" i="1" s="1"/>
  <c r="G45" i="1"/>
  <c r="F45" i="1"/>
  <c r="AG43" i="1"/>
  <c r="AJ43" i="1" s="1"/>
  <c r="AL38" i="1" s="1"/>
  <c r="T43" i="1"/>
  <c r="S43" i="1"/>
  <c r="R43" i="1"/>
  <c r="Q43" i="1"/>
  <c r="P43" i="1"/>
  <c r="O43" i="1"/>
  <c r="N43" i="1"/>
  <c r="T42" i="1"/>
  <c r="R42" i="1"/>
  <c r="S42" i="1" s="1"/>
  <c r="Q42" i="1"/>
  <c r="P42" i="1"/>
  <c r="O42" i="1"/>
  <c r="N42" i="1"/>
  <c r="AG41" i="1"/>
  <c r="AJ41" i="1" s="1"/>
  <c r="T41" i="1"/>
  <c r="S41" i="1"/>
  <c r="R41" i="1"/>
  <c r="Q41" i="1"/>
  <c r="P41" i="1"/>
  <c r="O41" i="1"/>
  <c r="V38" i="1" s="1"/>
  <c r="N41" i="1"/>
  <c r="AJ40" i="1"/>
  <c r="AG40" i="1"/>
  <c r="T40" i="1"/>
  <c r="R40" i="1"/>
  <c r="S40" i="1" s="1"/>
  <c r="Q40" i="1"/>
  <c r="P40" i="1"/>
  <c r="O40" i="1"/>
  <c r="N40" i="1"/>
  <c r="AG39" i="1"/>
  <c r="AJ39" i="1" s="1"/>
  <c r="T39" i="1"/>
  <c r="R39" i="1"/>
  <c r="Q39" i="1"/>
  <c r="S39" i="1" s="1"/>
  <c r="P39" i="1"/>
  <c r="O39" i="1"/>
  <c r="N39" i="1"/>
  <c r="AR38" i="1"/>
  <c r="AQ38" i="1"/>
  <c r="AO38" i="1"/>
  <c r="AN38" i="1"/>
  <c r="AJ38" i="1"/>
  <c r="AI38" i="1"/>
  <c r="AH38" i="1"/>
  <c r="AG38" i="1"/>
  <c r="T38" i="1"/>
  <c r="AA38" i="1" s="1"/>
  <c r="R38" i="1"/>
  <c r="S38" i="1" s="1"/>
  <c r="Q38" i="1"/>
  <c r="P38" i="1"/>
  <c r="W38" i="1" s="1"/>
  <c r="O38" i="1"/>
  <c r="U38" i="1" s="1"/>
  <c r="N38" i="1"/>
  <c r="AD38" i="1" s="1"/>
  <c r="G38" i="1"/>
  <c r="F38" i="1"/>
  <c r="AG37" i="1"/>
  <c r="AJ37" i="1" s="1"/>
  <c r="T37" i="1"/>
  <c r="S37" i="1"/>
  <c r="R37" i="1"/>
  <c r="Q37" i="1"/>
  <c r="P37" i="1"/>
  <c r="O37" i="1"/>
  <c r="N37" i="1"/>
  <c r="AJ36" i="1"/>
  <c r="AG36" i="1"/>
  <c r="T36" i="1"/>
  <c r="R36" i="1"/>
  <c r="S36" i="1" s="1"/>
  <c r="Q36" i="1"/>
  <c r="P36" i="1"/>
  <c r="W35" i="1" s="1"/>
  <c r="O36" i="1"/>
  <c r="N36" i="1"/>
  <c r="AR35" i="1"/>
  <c r="AQ35" i="1"/>
  <c r="AO35" i="1"/>
  <c r="AN35" i="1"/>
  <c r="AK35" i="1"/>
  <c r="AI35" i="1"/>
  <c r="AH35" i="1"/>
  <c r="AG35" i="1"/>
  <c r="AJ35" i="1" s="1"/>
  <c r="AC35" i="1"/>
  <c r="AA35" i="1"/>
  <c r="T35" i="1"/>
  <c r="AB35" i="1" s="1"/>
  <c r="S35" i="1"/>
  <c r="R35" i="1"/>
  <c r="Q35" i="1"/>
  <c r="P35" i="1"/>
  <c r="X35" i="1" s="1"/>
  <c r="O35" i="1"/>
  <c r="N35" i="1"/>
  <c r="AD35" i="1" s="1"/>
  <c r="G35" i="1"/>
  <c r="F35" i="1"/>
  <c r="AJ34" i="1"/>
  <c r="AG34" i="1"/>
  <c r="T34" i="1"/>
  <c r="R34" i="1"/>
  <c r="S34" i="1" s="1"/>
  <c r="Q34" i="1"/>
  <c r="P34" i="1"/>
  <c r="O34" i="1"/>
  <c r="N34" i="1"/>
  <c r="AC29" i="1" s="1"/>
  <c r="AG33" i="1"/>
  <c r="AJ33" i="1" s="1"/>
  <c r="T33" i="1"/>
  <c r="S33" i="1"/>
  <c r="R33" i="1"/>
  <c r="Q33" i="1"/>
  <c r="P33" i="1"/>
  <c r="O33" i="1"/>
  <c r="N33" i="1"/>
  <c r="AJ32" i="1"/>
  <c r="AG32" i="1"/>
  <c r="T32" i="1"/>
  <c r="AA29" i="1" s="1"/>
  <c r="R32" i="1"/>
  <c r="S32" i="1" s="1"/>
  <c r="Q32" i="1"/>
  <c r="P32" i="1"/>
  <c r="W29" i="1" s="1"/>
  <c r="O32" i="1"/>
  <c r="N32" i="1"/>
  <c r="AG31" i="1"/>
  <c r="AJ31" i="1" s="1"/>
  <c r="T31" i="1"/>
  <c r="R31" i="1"/>
  <c r="Q31" i="1"/>
  <c r="S31" i="1" s="1"/>
  <c r="P31" i="1"/>
  <c r="O31" i="1"/>
  <c r="N31" i="1"/>
  <c r="AJ30" i="1"/>
  <c r="AG30" i="1"/>
  <c r="T30" i="1"/>
  <c r="R30" i="1"/>
  <c r="S30" i="1" s="1"/>
  <c r="Q30" i="1"/>
  <c r="P30" i="1"/>
  <c r="O30" i="1"/>
  <c r="N30" i="1"/>
  <c r="AR29" i="1"/>
  <c r="AQ29" i="1"/>
  <c r="AO29" i="1"/>
  <c r="AN29" i="1"/>
  <c r="AI29" i="1"/>
  <c r="AH29" i="1"/>
  <c r="AG29" i="1"/>
  <c r="AJ29" i="1" s="1"/>
  <c r="U29" i="1"/>
  <c r="T29" i="1"/>
  <c r="AB29" i="1" s="1"/>
  <c r="R29" i="1"/>
  <c r="Q29" i="1"/>
  <c r="S29" i="1" s="1"/>
  <c r="Z29" i="1" s="1"/>
  <c r="P29" i="1"/>
  <c r="X29" i="1" s="1"/>
  <c r="O29" i="1"/>
  <c r="V29" i="1" s="1"/>
  <c r="N29" i="1"/>
  <c r="G29" i="1"/>
  <c r="F29" i="1"/>
  <c r="AJ28" i="1"/>
  <c r="AG28" i="1"/>
  <c r="T28" i="1"/>
  <c r="AA25" i="1" s="1"/>
  <c r="R28" i="1"/>
  <c r="S28" i="1" s="1"/>
  <c r="Q28" i="1"/>
  <c r="P28" i="1"/>
  <c r="W25" i="1" s="1"/>
  <c r="O28" i="1"/>
  <c r="N28" i="1"/>
  <c r="AG27" i="1"/>
  <c r="AJ27" i="1" s="1"/>
  <c r="T27" i="1"/>
  <c r="R27" i="1"/>
  <c r="Q27" i="1"/>
  <c r="S27" i="1" s="1"/>
  <c r="P27" i="1"/>
  <c r="O27" i="1"/>
  <c r="V25" i="1" s="1"/>
  <c r="N27" i="1"/>
  <c r="AJ26" i="1"/>
  <c r="AG26" i="1"/>
  <c r="T26" i="1"/>
  <c r="R26" i="1"/>
  <c r="S26" i="1" s="1"/>
  <c r="Z25" i="1" s="1"/>
  <c r="Q26" i="1"/>
  <c r="P26" i="1"/>
  <c r="X25" i="1" s="1"/>
  <c r="O26" i="1"/>
  <c r="N26" i="1"/>
  <c r="AD25" i="1" s="1"/>
  <c r="AR25" i="1"/>
  <c r="AQ25" i="1"/>
  <c r="AO25" i="1"/>
  <c r="AN25" i="1"/>
  <c r="AI25" i="1"/>
  <c r="AH25" i="1"/>
  <c r="AG25" i="1"/>
  <c r="AJ25" i="1" s="1"/>
  <c r="AC25" i="1"/>
  <c r="U25" i="1"/>
  <c r="G25" i="1"/>
  <c r="F25" i="1"/>
  <c r="AG24" i="1"/>
  <c r="AJ24" i="1" s="1"/>
  <c r="T24" i="1"/>
  <c r="R24" i="1"/>
  <c r="Q24" i="1"/>
  <c r="S24" i="1" s="1"/>
  <c r="P24" i="1"/>
  <c r="O24" i="1"/>
  <c r="N24" i="1"/>
  <c r="AJ23" i="1"/>
  <c r="AG23" i="1"/>
  <c r="T23" i="1"/>
  <c r="R23" i="1"/>
  <c r="S23" i="1" s="1"/>
  <c r="Q23" i="1"/>
  <c r="P23" i="1"/>
  <c r="O23" i="1"/>
  <c r="N23" i="1"/>
  <c r="AG22" i="1"/>
  <c r="AJ22" i="1" s="1"/>
  <c r="T22" i="1"/>
  <c r="S22" i="1"/>
  <c r="R22" i="1"/>
  <c r="Q22" i="1"/>
  <c r="P22" i="1"/>
  <c r="O22" i="1"/>
  <c r="N22" i="1"/>
  <c r="T21" i="1"/>
  <c r="R21" i="1"/>
  <c r="S21" i="1" s="1"/>
  <c r="Q21" i="1"/>
  <c r="P21" i="1"/>
  <c r="O21" i="1"/>
  <c r="N21" i="1"/>
  <c r="AG20" i="1"/>
  <c r="AJ20" i="1" s="1"/>
  <c r="T20" i="1"/>
  <c r="S20" i="1"/>
  <c r="R20" i="1"/>
  <c r="Q20" i="1"/>
  <c r="P20" i="1"/>
  <c r="O20" i="1"/>
  <c r="V17" i="1" s="1"/>
  <c r="N20" i="1"/>
  <c r="AJ19" i="1"/>
  <c r="AG19" i="1"/>
  <c r="T19" i="1"/>
  <c r="R19" i="1"/>
  <c r="S19" i="1" s="1"/>
  <c r="Q19" i="1"/>
  <c r="P19" i="1"/>
  <c r="O19" i="1"/>
  <c r="N19" i="1"/>
  <c r="AG18" i="1"/>
  <c r="AJ18" i="1" s="1"/>
  <c r="T18" i="1"/>
  <c r="R18" i="1"/>
  <c r="Q18" i="1"/>
  <c r="S18" i="1" s="1"/>
  <c r="P18" i="1"/>
  <c r="O18" i="1"/>
  <c r="N18" i="1"/>
  <c r="AR17" i="1"/>
  <c r="AQ17" i="1"/>
  <c r="AO17" i="1"/>
  <c r="AN17" i="1"/>
  <c r="AL17" i="1"/>
  <c r="AJ17" i="1"/>
  <c r="AI17" i="1"/>
  <c r="AH17" i="1"/>
  <c r="AG17" i="1"/>
  <c r="T17" i="1"/>
  <c r="AA17" i="1" s="1"/>
  <c r="R17" i="1"/>
  <c r="S17" i="1" s="1"/>
  <c r="Q17" i="1"/>
  <c r="P17" i="1"/>
  <c r="W17" i="1" s="1"/>
  <c r="O17" i="1"/>
  <c r="U17" i="1" s="1"/>
  <c r="N17" i="1"/>
  <c r="AD17" i="1" s="1"/>
  <c r="G17" i="1"/>
  <c r="F17" i="1"/>
  <c r="AG16" i="1"/>
  <c r="AJ16" i="1" s="1"/>
  <c r="T16" i="1"/>
  <c r="S16" i="1"/>
  <c r="R16" i="1"/>
  <c r="Q16" i="1"/>
  <c r="P16" i="1"/>
  <c r="O16" i="1"/>
  <c r="N16" i="1"/>
  <c r="AJ15" i="1"/>
  <c r="AG15" i="1"/>
  <c r="T15" i="1"/>
  <c r="R15" i="1"/>
  <c r="S15" i="1" s="1"/>
  <c r="Q15" i="1"/>
  <c r="P15" i="1"/>
  <c r="W14" i="1" s="1"/>
  <c r="O15" i="1"/>
  <c r="N15" i="1"/>
  <c r="AR14" i="1"/>
  <c r="AQ14" i="1"/>
  <c r="AO14" i="1"/>
  <c r="AN14" i="1"/>
  <c r="AK14" i="1"/>
  <c r="AI14" i="1"/>
  <c r="AH14" i="1"/>
  <c r="AG14" i="1"/>
  <c r="AJ14" i="1" s="1"/>
  <c r="AC14" i="1"/>
  <c r="AA14" i="1"/>
  <c r="T14" i="1"/>
  <c r="S14" i="1"/>
  <c r="R14" i="1"/>
  <c r="Q14" i="1"/>
  <c r="P14" i="1"/>
  <c r="O14" i="1"/>
  <c r="N14" i="1"/>
  <c r="AD14" i="1" s="1"/>
  <c r="G14" i="1"/>
  <c r="F14" i="1"/>
  <c r="AG13" i="1"/>
  <c r="T13" i="1"/>
  <c r="R13" i="1"/>
  <c r="Q13" i="1"/>
  <c r="S13" i="1" s="1"/>
  <c r="P13" i="1"/>
  <c r="O13" i="1"/>
  <c r="N13" i="1"/>
  <c r="T12" i="1"/>
  <c r="R12" i="1"/>
  <c r="S12" i="1" s="1"/>
  <c r="Q12" i="1"/>
  <c r="P12" i="1"/>
  <c r="O12" i="1"/>
  <c r="N12" i="1"/>
  <c r="T11" i="1"/>
  <c r="S11" i="1"/>
  <c r="R11" i="1"/>
  <c r="Q11" i="1"/>
  <c r="P11" i="1"/>
  <c r="O11" i="1"/>
  <c r="N11" i="1"/>
  <c r="T10" i="1"/>
  <c r="R10" i="1"/>
  <c r="S10" i="1" s="1"/>
  <c r="Q10" i="1"/>
  <c r="P10" i="1"/>
  <c r="O10" i="1"/>
  <c r="N10" i="1"/>
  <c r="AC7" i="1" s="1"/>
  <c r="T9" i="1"/>
  <c r="R9" i="1"/>
  <c r="Q9" i="1"/>
  <c r="S9" i="1" s="1"/>
  <c r="P9" i="1"/>
  <c r="O9" i="1"/>
  <c r="N9" i="1"/>
  <c r="T8" i="1"/>
  <c r="AA7" i="1" s="1"/>
  <c r="R8" i="1"/>
  <c r="S8" i="1" s="1"/>
  <c r="Q8" i="1"/>
  <c r="P8" i="1"/>
  <c r="W7" i="1" s="1"/>
  <c r="O8" i="1"/>
  <c r="N8" i="1"/>
  <c r="AR7" i="1"/>
  <c r="AQ7" i="1"/>
  <c r="AI7" i="1"/>
  <c r="AH7" i="1"/>
  <c r="U7" i="1"/>
  <c r="T7" i="1"/>
  <c r="AB7" i="1" s="1"/>
  <c r="R7" i="1"/>
  <c r="Q7" i="1"/>
  <c r="S7" i="1" s="1"/>
  <c r="P7" i="1"/>
  <c r="X7" i="1" s="1"/>
  <c r="O7" i="1"/>
  <c r="V7" i="1" s="1"/>
  <c r="N7" i="1"/>
  <c r="G7" i="1"/>
  <c r="F7" i="1"/>
  <c r="T6" i="1"/>
  <c r="R6" i="1"/>
  <c r="S6" i="1" s="1"/>
  <c r="Q6" i="1"/>
  <c r="P6" i="1"/>
  <c r="O6" i="1"/>
  <c r="N6" i="1"/>
  <c r="T5" i="1"/>
  <c r="R5" i="1"/>
  <c r="Q5" i="1"/>
  <c r="S5" i="1" s="1"/>
  <c r="P5" i="1"/>
  <c r="O5" i="1"/>
  <c r="U4" i="1" s="1"/>
  <c r="N5" i="1"/>
  <c r="AR4" i="1"/>
  <c r="AQ4" i="1"/>
  <c r="AI4" i="1"/>
  <c r="AH4" i="1"/>
  <c r="AD4" i="1"/>
  <c r="V4" i="1"/>
  <c r="T4" i="1"/>
  <c r="AA4" i="1" s="1"/>
  <c r="R4" i="1"/>
  <c r="S4" i="1" s="1"/>
  <c r="Q4" i="1"/>
  <c r="P4" i="1"/>
  <c r="W4" i="1" s="1"/>
  <c r="O4" i="1"/>
  <c r="N4" i="1"/>
  <c r="AC4" i="1" s="1"/>
  <c r="G4" i="1"/>
  <c r="F4" i="1"/>
  <c r="Z14" i="1" l="1"/>
  <c r="Y14" i="1"/>
  <c r="AB4" i="1"/>
  <c r="AD7" i="1"/>
  <c r="AB17" i="1"/>
  <c r="AK17" i="1"/>
  <c r="AL29" i="1"/>
  <c r="AK29" i="1"/>
  <c r="Z38" i="1"/>
  <c r="Y38" i="1"/>
  <c r="Z45" i="1"/>
  <c r="Y45" i="1"/>
  <c r="V48" i="1"/>
  <c r="U48" i="1"/>
  <c r="Z48" i="1"/>
  <c r="Y48" i="1"/>
  <c r="AL48" i="1"/>
  <c r="Z55" i="1"/>
  <c r="Y55" i="1"/>
  <c r="AB55" i="1"/>
  <c r="AL58" i="1"/>
  <c r="AK58" i="1"/>
  <c r="AD65" i="1"/>
  <c r="Z65" i="1"/>
  <c r="AB74" i="1"/>
  <c r="Z17" i="1"/>
  <c r="Y17" i="1"/>
  <c r="Y25" i="1"/>
  <c r="V35" i="1"/>
  <c r="U35" i="1"/>
  <c r="Z35" i="1"/>
  <c r="Y35" i="1"/>
  <c r="Y69" i="1"/>
  <c r="Z74" i="1"/>
  <c r="Y74" i="1"/>
  <c r="Y29" i="1"/>
  <c r="AL35" i="1"/>
  <c r="X38" i="1"/>
  <c r="X45" i="1"/>
  <c r="Y58" i="1"/>
  <c r="AL74" i="1"/>
  <c r="AK74" i="1"/>
  <c r="X4" i="1"/>
  <c r="V14" i="1"/>
  <c r="U14" i="1"/>
  <c r="Y4" i="1"/>
  <c r="Z4" i="1"/>
  <c r="Z7" i="1"/>
  <c r="Y7" i="1"/>
  <c r="X14" i="1"/>
  <c r="AB14" i="1"/>
  <c r="AL14" i="1"/>
  <c r="X17" i="1"/>
  <c r="AL25" i="1"/>
  <c r="AK25" i="1"/>
  <c r="AB25" i="1"/>
  <c r="AD29" i="1"/>
  <c r="AB38" i="1"/>
  <c r="AK38" i="1"/>
  <c r="AB45" i="1"/>
  <c r="AD48" i="1"/>
  <c r="AK48" i="1"/>
  <c r="X55" i="1"/>
  <c r="AL65" i="1"/>
  <c r="AL69" i="1"/>
  <c r="AK69" i="1"/>
  <c r="X74" i="1"/>
  <c r="AC17" i="1"/>
  <c r="AC38" i="1"/>
  <c r="AC45" i="1"/>
  <c r="AC55" i="1"/>
  <c r="U74" i="1"/>
  <c r="AC74" i="1"/>
  <c r="Y77" i="1"/>
</calcChain>
</file>

<file path=xl/sharedStrings.xml><?xml version="1.0" encoding="utf-8"?>
<sst xmlns="http://schemas.openxmlformats.org/spreadsheetml/2006/main" count="305" uniqueCount="49">
  <si>
    <t>30 min, 4h, 12h, 24h recovery</t>
  </si>
  <si>
    <t xml:space="preserve">Suture </t>
  </si>
  <si>
    <t>Occlusion Time</t>
  </si>
  <si>
    <t>Recovery Time</t>
  </si>
  <si>
    <t>Mouse #</t>
  </si>
  <si>
    <t>Lesion</t>
  </si>
  <si>
    <t>Average Lesion</t>
  </si>
  <si>
    <t>Std Error of the Mean</t>
  </si>
  <si>
    <t>Pre CCA (Arbitrary Units)</t>
  </si>
  <si>
    <t>Post CCA (Arbitrary Units)</t>
  </si>
  <si>
    <t>Pre MCAO (Arbitrary Units)</t>
  </si>
  <si>
    <t>Immediately Post MCAO (Arbitrary Units)</t>
  </si>
  <si>
    <t>Immediately Pre Reperfusion (Arbitrary Units)</t>
  </si>
  <si>
    <t>Last measured reperf at least 5 min Post Reperfusion (Arbitrary Units)</t>
  </si>
  <si>
    <t>CBF Drop over time (Fold Change)</t>
  </si>
  <si>
    <t>CCA Drop (%)</t>
  </si>
  <si>
    <t>MCAO Drop vs. Pre CCA (%)</t>
  </si>
  <si>
    <t>Ratio of MCAO drop</t>
  </si>
  <si>
    <t>Ratio of Increase after MCA Reperfusion (5min post/Immediately pre reperfusion)</t>
  </si>
  <si>
    <t>Reperfusion based on decreased and increased ratios</t>
  </si>
  <si>
    <t>&gt;5 min Reperfusion from initial MCAO drop (via the traditional % based method)</t>
  </si>
  <si>
    <t>Average CCA Drop (%)</t>
  </si>
  <si>
    <t>STD Error</t>
  </si>
  <si>
    <t>Average MCAO Drop (%)</t>
  </si>
  <si>
    <t>Average MCA Reperfusion based on ratios</t>
  </si>
  <si>
    <t>Average MCA Reperfusion (Traditional Method) %</t>
  </si>
  <si>
    <t>Average CBF Drop Over Time (Ratio)</t>
  </si>
  <si>
    <t>Start Weight</t>
  </si>
  <si>
    <t>End Weight</t>
  </si>
  <si>
    <t>Weight Loss</t>
  </si>
  <si>
    <t>Average Weight (Start)</t>
  </si>
  <si>
    <t>Average Weight Loss (% Original Body Weight)</t>
  </si>
  <si>
    <t>Behaviour</t>
  </si>
  <si>
    <t>Average Behaviour</t>
  </si>
  <si>
    <t>Age at Surgery (days)</t>
  </si>
  <si>
    <t>Average Age at Surgery</t>
  </si>
  <si>
    <t>Thin</t>
  </si>
  <si>
    <t>0 min</t>
  </si>
  <si>
    <t>30 min</t>
  </si>
  <si>
    <t>*</t>
  </si>
  <si>
    <t>N/A</t>
  </si>
  <si>
    <t>60 min</t>
  </si>
  <si>
    <t>4h</t>
  </si>
  <si>
    <t>12h</t>
  </si>
  <si>
    <t>24h</t>
  </si>
  <si>
    <t>Thick</t>
  </si>
  <si>
    <t xml:space="preserve">24h </t>
  </si>
  <si>
    <t>NB: Green Denotes &lt;70% MCAO drop</t>
  </si>
  <si>
    <t>Raw data for Figure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</si>
</sst>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2" fontId="0" fillId="0" borderId="0" xfId="0" applyNumberFormat="1"/>
    <xf numFmtId="1" fontId="0" fillId="0" borderId="0" xfId="0" applyNumberFormat="1"/>
    <xf numFmtId="1" fontId="0" fillId="0" borderId="0" xfId="0" applyNumberFormat="1" applyFill="1"/>
    <xf numFmtId="1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Fill="1"/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 vertical="top" wrapText="1"/>
    </xf>
    <xf numFmtId="0" fontId="0" fillId="0" borderId="0" xfId="0" applyNumberFormat="1"/>
    <xf numFmtId="2" fontId="0" fillId="0" borderId="0" xfId="0" applyNumberFormat="1" applyAlignment="1">
      <alignment vertical="top" wrapText="1"/>
    </xf>
    <xf numFmtId="1" fontId="0" fillId="0" borderId="0" xfId="0" applyNumberFormat="1" applyFill="1" applyAlignment="1">
      <alignment horizontal="right"/>
    </xf>
    <xf numFmtId="164" fontId="0" fillId="0" borderId="0" xfId="0" applyNumberFormat="1" applyAlignment="1">
      <alignment vertical="top" wrapText="1"/>
    </xf>
    <xf numFmtId="1" fontId="0" fillId="0" borderId="0" xfId="0" applyNumberFormat="1" applyAlignment="1">
      <alignment horizontal="right" vertical="top" wrapText="1"/>
    </xf>
    <xf numFmtId="1" fontId="0" fillId="0" borderId="0" xfId="0" applyNumberForma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Fill="1" applyAlignment="1">
      <alignment vertical="top" wrapText="1"/>
    </xf>
    <xf numFmtId="2" fontId="0" fillId="0" borderId="0" xfId="0" applyNumberFormat="1" applyFill="1" applyAlignment="1">
      <alignment vertical="top" wrapText="1"/>
    </xf>
    <xf numFmtId="164" fontId="0" fillId="0" borderId="0" xfId="0" applyNumberFormat="1" applyFill="1" applyAlignment="1">
      <alignment vertical="top" wrapText="1"/>
    </xf>
    <xf numFmtId="2" fontId="0" fillId="0" borderId="0" xfId="0" applyNumberFormat="1" applyFill="1" applyAlignment="1">
      <alignment horizontal="right"/>
    </xf>
    <xf numFmtId="2" fontId="0" fillId="2" borderId="0" xfId="0" applyNumberFormat="1" applyFill="1"/>
    <xf numFmtId="1" fontId="2" fillId="0" borderId="0" xfId="0" applyNumberFormat="1" applyFont="1" applyAlignment="1">
      <alignment horizontal="right" vertical="top" wrapText="1"/>
    </xf>
    <xf numFmtId="1" fontId="2" fillId="0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164" fontId="0" fillId="0" borderId="0" xfId="0" applyNumberFormat="1" applyFill="1"/>
    <xf numFmtId="0" fontId="0" fillId="0" borderId="0" xfId="0" applyNumberFormat="1" applyFill="1"/>
    <xf numFmtId="2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4"/>
  <sheetViews>
    <sheetView tabSelected="1" workbookViewId="0">
      <selection sqref="A1:XFD1048576"/>
    </sheetView>
  </sheetViews>
  <sheetFormatPr defaultRowHeight="14.4" x14ac:dyDescent="0.55000000000000004"/>
  <cols>
    <col min="1" max="1" width="5.83984375" customWidth="1"/>
    <col min="2" max="2" width="9.15625" customWidth="1"/>
    <col min="3" max="3" width="10.9453125" customWidth="1"/>
    <col min="4" max="4" width="6.3125" customWidth="1"/>
    <col min="5" max="5" width="6.47265625" customWidth="1"/>
    <col min="6" max="7" width="7.3125" customWidth="1"/>
    <col min="8" max="8" width="6.15625" customWidth="1"/>
    <col min="9" max="9" width="7" customWidth="1"/>
    <col min="10" max="10" width="6.47265625" customWidth="1"/>
    <col min="11" max="11" width="7" customWidth="1"/>
    <col min="12" max="12" width="6.68359375" style="4" customWidth="1"/>
    <col min="13" max="13" width="11.83984375" customWidth="1"/>
    <col min="14" max="14" width="7.15625" customWidth="1"/>
    <col min="15" max="15" width="7" customWidth="1"/>
    <col min="16" max="16" width="6.47265625" customWidth="1"/>
    <col min="17" max="17" width="5.15625" customWidth="1"/>
    <col min="18" max="18" width="11.15625" customWidth="1"/>
    <col min="19" max="19" width="8.83984375" customWidth="1"/>
    <col min="20" max="20" width="11" customWidth="1"/>
    <col min="21" max="25" width="10.9453125" customWidth="1"/>
    <col min="26" max="26" width="9.15625" customWidth="1"/>
    <col min="27" max="38" width="10.9453125" customWidth="1"/>
    <col min="39" max="39" width="6.3125" customWidth="1"/>
    <col min="40" max="259" width="10.9453125" customWidth="1"/>
  </cols>
  <sheetData>
    <row r="1" spans="1:44" x14ac:dyDescent="0.55000000000000004">
      <c r="A1" s="1" t="s">
        <v>48</v>
      </c>
    </row>
    <row r="2" spans="1:44" x14ac:dyDescent="0.55000000000000004">
      <c r="A2" s="1" t="s">
        <v>0</v>
      </c>
      <c r="H2" s="2"/>
      <c r="I2" s="2"/>
      <c r="J2" s="2"/>
      <c r="K2" s="2"/>
      <c r="L2" s="3"/>
      <c r="M2" s="2"/>
      <c r="N2" s="2"/>
      <c r="O2" s="4"/>
    </row>
    <row r="3" spans="1:44" s="9" customFormat="1" ht="115.2" x14ac:dyDescent="0.55000000000000004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7" t="s">
        <v>12</v>
      </c>
      <c r="M3" s="6" t="s">
        <v>13</v>
      </c>
      <c r="N3" s="6" t="s">
        <v>14</v>
      </c>
      <c r="O3" s="8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22</v>
      </c>
      <c r="Y3" s="5" t="s">
        <v>24</v>
      </c>
      <c r="Z3" s="5" t="s">
        <v>22</v>
      </c>
      <c r="AA3" s="5" t="s">
        <v>25</v>
      </c>
      <c r="AB3" s="5" t="s">
        <v>22</v>
      </c>
      <c r="AC3" s="5" t="s">
        <v>26</v>
      </c>
      <c r="AD3" s="5" t="s">
        <v>22</v>
      </c>
      <c r="AE3" s="5" t="s">
        <v>27</v>
      </c>
      <c r="AF3" s="5" t="s">
        <v>28</v>
      </c>
      <c r="AG3" s="5" t="s">
        <v>29</v>
      </c>
      <c r="AH3" s="5" t="s">
        <v>30</v>
      </c>
      <c r="AI3" s="5" t="s">
        <v>22</v>
      </c>
      <c r="AJ3" s="5" t="s">
        <v>31</v>
      </c>
      <c r="AK3" s="5" t="s">
        <v>31</v>
      </c>
      <c r="AL3" s="5" t="s">
        <v>22</v>
      </c>
      <c r="AM3" s="5" t="s">
        <v>32</v>
      </c>
      <c r="AN3" s="5" t="s">
        <v>33</v>
      </c>
      <c r="AO3" s="5" t="s">
        <v>22</v>
      </c>
      <c r="AP3" s="5" t="s">
        <v>34</v>
      </c>
      <c r="AQ3" s="5" t="s">
        <v>35</v>
      </c>
      <c r="AR3" s="5" t="s">
        <v>22</v>
      </c>
    </row>
    <row r="4" spans="1:44" x14ac:dyDescent="0.55000000000000004">
      <c r="A4" t="s">
        <v>36</v>
      </c>
      <c r="B4" t="s">
        <v>37</v>
      </c>
      <c r="C4" t="s">
        <v>38</v>
      </c>
      <c r="D4" s="10">
        <v>86699</v>
      </c>
      <c r="E4" s="11">
        <v>-0.57347670250895511</v>
      </c>
      <c r="F4" s="11">
        <f>AVERAGE(E4:E6)</f>
        <v>-0.23278957772817185</v>
      </c>
      <c r="G4" s="11">
        <f>STDEV(E4:E6)/SQRT(3)</f>
        <v>0.45292797856150535</v>
      </c>
      <c r="H4" s="12">
        <v>157</v>
      </c>
      <c r="I4" s="12">
        <v>101</v>
      </c>
      <c r="J4" s="12">
        <v>122</v>
      </c>
      <c r="K4" s="12">
        <v>45</v>
      </c>
      <c r="L4" s="13">
        <v>45</v>
      </c>
      <c r="M4" s="14">
        <v>111</v>
      </c>
      <c r="N4" s="15">
        <f t="shared" ref="N4:N24" si="0">K4/L4</f>
        <v>1</v>
      </c>
      <c r="O4" s="16">
        <f t="shared" ref="O4:O24" si="1">100-(I4/H4)*100</f>
        <v>35.668789808917197</v>
      </c>
      <c r="P4" s="11">
        <f t="shared" ref="P4:P24" si="2">100-(K4/H4*100)</f>
        <v>71.337579617834393</v>
      </c>
      <c r="Q4" s="11">
        <f t="shared" ref="Q4:Q24" si="3">J4/K4</f>
        <v>2.7111111111111112</v>
      </c>
      <c r="R4" s="11">
        <f t="shared" ref="R4:R24" si="4">M4/L4</f>
        <v>2.4666666666666668</v>
      </c>
      <c r="S4" s="11">
        <f t="shared" ref="S4:S24" si="5">(R4/Q4)</f>
        <v>0.9098360655737705</v>
      </c>
      <c r="T4" s="17">
        <f>((M4-L4)/(J4-K4))*100</f>
        <v>85.714285714285708</v>
      </c>
      <c r="U4" s="11">
        <f>AVERAGE(O4:O6)</f>
        <v>30.4137840855491</v>
      </c>
      <c r="V4" s="11">
        <f>STDEV(O4:O6)/SQRT(3)</f>
        <v>2.9022662160563422</v>
      </c>
      <c r="W4" s="11">
        <f>AVERAGE(P4:P6)</f>
        <v>76.486632832103751</v>
      </c>
      <c r="X4" s="11">
        <f>STDEV(P4:P6)/SQRT(3)</f>
        <v>4.4636393901070361</v>
      </c>
      <c r="Y4" s="11">
        <f>AVERAGE(S4:S6)</f>
        <v>0.94872010298218978</v>
      </c>
      <c r="Z4" s="11">
        <f>STDEV(S4:S6)/SQRT(3)</f>
        <v>2.3477226275719212E-2</v>
      </c>
      <c r="AA4" s="11">
        <f>AVERAGE(T4:T6)</f>
        <v>92.185717917983354</v>
      </c>
      <c r="AB4" s="11">
        <f>STDEV(T4:T6)/SQRT(3)</f>
        <v>3.812300822577702</v>
      </c>
      <c r="AC4" s="11">
        <f>AVERAGE(N4:N6)</f>
        <v>1</v>
      </c>
      <c r="AD4" s="11">
        <f>STDEV(N4:N6)/SQRT(3)</f>
        <v>0</v>
      </c>
      <c r="AE4" s="2">
        <v>21.7</v>
      </c>
      <c r="AF4" s="2" t="s">
        <v>39</v>
      </c>
      <c r="AG4" s="2" t="s">
        <v>39</v>
      </c>
      <c r="AH4" s="18">
        <f>AVERAGE(AE4:AE6)</f>
        <v>23.033333333333331</v>
      </c>
      <c r="AI4" s="17">
        <f>STDEV(AE4:AE6)/SQRT(3)</f>
        <v>0.72648315725677892</v>
      </c>
      <c r="AJ4" s="17"/>
      <c r="AK4" s="17"/>
      <c r="AL4" s="17"/>
      <c r="AM4" s="19" t="s">
        <v>40</v>
      </c>
      <c r="AN4" s="17"/>
      <c r="AO4" s="17"/>
      <c r="AP4" s="20">
        <v>69</v>
      </c>
      <c r="AQ4" s="18">
        <f>AVERAGE(AP4:AP6)</f>
        <v>69</v>
      </c>
      <c r="AR4" s="17">
        <f>STDEV(AP4:AP6)/SQRT(3)</f>
        <v>0</v>
      </c>
    </row>
    <row r="5" spans="1:44" x14ac:dyDescent="0.55000000000000004">
      <c r="B5" t="s">
        <v>37</v>
      </c>
      <c r="C5" t="s">
        <v>38</v>
      </c>
      <c r="D5" s="10">
        <v>86710</v>
      </c>
      <c r="E5" s="11">
        <v>0.66445182724251417</v>
      </c>
      <c r="F5" s="11"/>
      <c r="G5" s="11"/>
      <c r="H5" s="12">
        <v>889</v>
      </c>
      <c r="I5" s="12">
        <v>623</v>
      </c>
      <c r="J5" s="12">
        <v>774</v>
      </c>
      <c r="K5" s="12">
        <v>130</v>
      </c>
      <c r="L5" s="13">
        <v>130</v>
      </c>
      <c r="M5" s="12">
        <v>767</v>
      </c>
      <c r="N5" s="15">
        <f t="shared" si="0"/>
        <v>1</v>
      </c>
      <c r="O5" s="16">
        <f t="shared" si="1"/>
        <v>29.921259842519689</v>
      </c>
      <c r="P5" s="11">
        <f t="shared" si="2"/>
        <v>85.376827896512935</v>
      </c>
      <c r="Q5" s="11">
        <f t="shared" si="3"/>
        <v>5.953846153846154</v>
      </c>
      <c r="R5" s="11">
        <f t="shared" si="4"/>
        <v>5.9</v>
      </c>
      <c r="S5" s="11">
        <f t="shared" si="5"/>
        <v>0.99095607235142125</v>
      </c>
      <c r="T5" s="17">
        <f t="shared" ref="T5:T68" si="6">((M5-L5)/(J5-K5))*100</f>
        <v>98.91304347826086</v>
      </c>
      <c r="U5" s="11"/>
      <c r="V5" s="11"/>
      <c r="W5" s="11"/>
      <c r="X5" s="11"/>
      <c r="Y5" s="11"/>
      <c r="Z5" s="11"/>
      <c r="AA5" s="11"/>
      <c r="AB5" s="11"/>
      <c r="AC5" s="11"/>
      <c r="AD5" s="11"/>
      <c r="AE5" s="2">
        <v>24.2</v>
      </c>
      <c r="AF5" s="2" t="s">
        <v>39</v>
      </c>
      <c r="AG5" s="2" t="s">
        <v>39</v>
      </c>
      <c r="AH5" s="18"/>
      <c r="AI5" s="18"/>
      <c r="AJ5" s="18"/>
      <c r="AK5" s="17"/>
      <c r="AL5" s="17"/>
      <c r="AM5" s="19" t="s">
        <v>40</v>
      </c>
      <c r="AN5" s="17"/>
      <c r="AO5" s="17"/>
      <c r="AP5" s="20">
        <v>69</v>
      </c>
      <c r="AQ5" s="18"/>
      <c r="AR5" s="18"/>
    </row>
    <row r="6" spans="1:44" x14ac:dyDescent="0.55000000000000004">
      <c r="B6" t="s">
        <v>37</v>
      </c>
      <c r="C6" t="s">
        <v>38</v>
      </c>
      <c r="D6" s="10">
        <v>86709</v>
      </c>
      <c r="E6" s="11">
        <v>-0.7893438579180746</v>
      </c>
      <c r="F6" s="11"/>
      <c r="G6" s="11"/>
      <c r="H6" s="12">
        <v>499</v>
      </c>
      <c r="I6" s="12">
        <v>371</v>
      </c>
      <c r="J6" s="12">
        <v>421</v>
      </c>
      <c r="K6" s="12">
        <v>136</v>
      </c>
      <c r="L6" s="13">
        <v>136</v>
      </c>
      <c r="M6" s="12">
        <v>398</v>
      </c>
      <c r="N6" s="15">
        <f t="shared" si="0"/>
        <v>1</v>
      </c>
      <c r="O6" s="16">
        <f t="shared" si="1"/>
        <v>25.651302605210418</v>
      </c>
      <c r="P6" s="11">
        <f t="shared" si="2"/>
        <v>72.745490981963925</v>
      </c>
      <c r="Q6" s="11">
        <f t="shared" si="3"/>
        <v>3.0955882352941178</v>
      </c>
      <c r="R6" s="11">
        <f t="shared" si="4"/>
        <v>2.9264705882352939</v>
      </c>
      <c r="S6" s="11">
        <f t="shared" si="5"/>
        <v>0.9453681710213776</v>
      </c>
      <c r="T6" s="17">
        <f t="shared" si="6"/>
        <v>91.929824561403507</v>
      </c>
      <c r="U6" s="11"/>
      <c r="V6" s="11"/>
      <c r="W6" s="11"/>
      <c r="X6" s="11"/>
      <c r="Y6" s="11"/>
      <c r="Z6" s="11"/>
      <c r="AA6" s="11"/>
      <c r="AB6" s="11"/>
      <c r="AC6" s="11"/>
      <c r="AD6" s="11"/>
      <c r="AE6">
        <v>23.2</v>
      </c>
      <c r="AF6" s="2" t="s">
        <v>39</v>
      </c>
      <c r="AG6" s="2" t="s">
        <v>39</v>
      </c>
      <c r="AH6" s="18"/>
      <c r="AI6" s="18"/>
      <c r="AJ6" s="18"/>
      <c r="AK6" s="17"/>
      <c r="AL6" s="17"/>
      <c r="AM6" s="19" t="s">
        <v>40</v>
      </c>
      <c r="AN6" s="17"/>
      <c r="AO6" s="17"/>
      <c r="AP6" s="20">
        <v>69</v>
      </c>
      <c r="AQ6" s="18"/>
      <c r="AR6" s="18"/>
    </row>
    <row r="7" spans="1:44" x14ac:dyDescent="0.55000000000000004">
      <c r="B7" t="s">
        <v>41</v>
      </c>
      <c r="C7" t="s">
        <v>38</v>
      </c>
      <c r="D7" s="9">
        <v>81136</v>
      </c>
      <c r="E7" s="21">
        <v>36.302325581395401</v>
      </c>
      <c r="F7" s="11">
        <f>AVERAGE(E7:E13)</f>
        <v>44.630799313702155</v>
      </c>
      <c r="G7" s="11">
        <f>STDEV(E7:E13)/SQRT(7)</f>
        <v>3.4324750162265629</v>
      </c>
      <c r="H7" s="14">
        <v>501</v>
      </c>
      <c r="I7" s="14">
        <v>400</v>
      </c>
      <c r="J7" s="14">
        <v>480</v>
      </c>
      <c r="K7" s="14">
        <v>118</v>
      </c>
      <c r="L7" s="22">
        <v>13.6</v>
      </c>
      <c r="M7" s="14">
        <v>225</v>
      </c>
      <c r="N7" s="15">
        <f t="shared" si="0"/>
        <v>8.6764705882352935</v>
      </c>
      <c r="O7" s="16">
        <f t="shared" si="1"/>
        <v>20.159680638722548</v>
      </c>
      <c r="P7" s="11">
        <f t="shared" si="2"/>
        <v>76.447105788423158</v>
      </c>
      <c r="Q7" s="11">
        <f t="shared" si="3"/>
        <v>4.0677966101694913</v>
      </c>
      <c r="R7" s="11">
        <f t="shared" si="4"/>
        <v>16.544117647058822</v>
      </c>
      <c r="S7" s="11">
        <f t="shared" si="5"/>
        <v>4.0670955882352944</v>
      </c>
      <c r="T7" s="17">
        <f t="shared" si="6"/>
        <v>58.39779005524862</v>
      </c>
      <c r="U7" s="11">
        <f>AVERAGE(O7:O13)</f>
        <v>29.608154938900132</v>
      </c>
      <c r="V7" s="11">
        <f>STDEV(O7:O13)/SQRT(7)</f>
        <v>2.4136105911602295</v>
      </c>
      <c r="W7" s="11">
        <f>AVERAGE(P7:P13)</f>
        <v>78.418174036856016</v>
      </c>
      <c r="X7" s="11">
        <f>STDEV(P7:P13)/SQRT(7)</f>
        <v>1.7907051747559601</v>
      </c>
      <c r="Y7" s="11">
        <f>AVERAGE(S7:S13)</f>
        <v>1.5780484863580486</v>
      </c>
      <c r="Z7" s="11">
        <f>STDEV(S7:S13)/SQRT(7)</f>
        <v>0.57403891047199551</v>
      </c>
      <c r="AA7" s="11">
        <f>AVERAGE(T7:T13)</f>
        <v>38.350884316713305</v>
      </c>
      <c r="AB7" s="11">
        <f>STDEV(T7:T13)/SQRT(7)</f>
        <v>6.623896714598291</v>
      </c>
      <c r="AC7" s="11">
        <f>AVERAGE(N7:N13)</f>
        <v>3.8736626523862112</v>
      </c>
      <c r="AD7" s="11">
        <f>STDEV(N7:N13)/SQRT(7)</f>
        <v>1.1565145786906013</v>
      </c>
      <c r="AE7" s="2">
        <v>24.6</v>
      </c>
      <c r="AF7" s="2" t="s">
        <v>39</v>
      </c>
      <c r="AG7" s="2" t="s">
        <v>39</v>
      </c>
      <c r="AH7" s="18">
        <f>AVERAGE(AE7:AE13)</f>
        <v>25.9</v>
      </c>
      <c r="AI7" s="17">
        <f>STDEV(AE7:AE13)/SQRT(7)</f>
        <v>1.0587503865181731</v>
      </c>
      <c r="AJ7" s="17"/>
      <c r="AK7" s="17"/>
      <c r="AL7" s="17"/>
      <c r="AM7" s="19" t="s">
        <v>40</v>
      </c>
      <c r="AN7" s="17"/>
      <c r="AO7" s="17"/>
      <c r="AP7" s="20">
        <v>76</v>
      </c>
      <c r="AQ7" s="18">
        <f>AVERAGE(AP7:AP13)</f>
        <v>76.428571428571431</v>
      </c>
      <c r="AR7" s="17">
        <f>STDEV(AP7:AP13)/SQRT(7)</f>
        <v>2.4383556408556393</v>
      </c>
    </row>
    <row r="8" spans="1:44" x14ac:dyDescent="0.55000000000000004">
      <c r="B8" t="s">
        <v>41</v>
      </c>
      <c r="C8" t="s">
        <v>38</v>
      </c>
      <c r="D8" s="9">
        <v>81243</v>
      </c>
      <c r="E8" s="21">
        <v>36.79753656658967</v>
      </c>
      <c r="F8" s="11"/>
      <c r="G8" s="11"/>
      <c r="H8" s="14">
        <v>577</v>
      </c>
      <c r="I8" s="14">
        <v>384</v>
      </c>
      <c r="J8" s="14">
        <v>508</v>
      </c>
      <c r="K8" s="14">
        <v>150</v>
      </c>
      <c r="L8" s="22">
        <v>68</v>
      </c>
      <c r="M8" s="14">
        <v>218</v>
      </c>
      <c r="N8" s="15">
        <f t="shared" si="0"/>
        <v>2.2058823529411766</v>
      </c>
      <c r="O8" s="16">
        <f t="shared" si="1"/>
        <v>33.448873483535522</v>
      </c>
      <c r="P8" s="11">
        <f t="shared" si="2"/>
        <v>74.003466204506054</v>
      </c>
      <c r="Q8" s="11">
        <f t="shared" si="3"/>
        <v>3.3866666666666667</v>
      </c>
      <c r="R8" s="11">
        <f t="shared" si="4"/>
        <v>3.2058823529411766</v>
      </c>
      <c r="S8" s="11">
        <f t="shared" si="5"/>
        <v>0.94661880500231588</v>
      </c>
      <c r="T8" s="17">
        <f t="shared" si="6"/>
        <v>41.899441340782126</v>
      </c>
      <c r="U8" s="11"/>
      <c r="V8" s="11"/>
      <c r="W8" s="11"/>
      <c r="X8" s="11"/>
      <c r="Y8" s="11"/>
      <c r="Z8" s="11"/>
      <c r="AA8" s="11"/>
      <c r="AB8" s="11"/>
      <c r="AC8" s="11"/>
      <c r="AD8" s="11"/>
      <c r="AE8" s="2">
        <v>22.7</v>
      </c>
      <c r="AF8" s="2" t="s">
        <v>39</v>
      </c>
      <c r="AG8" s="2" t="s">
        <v>39</v>
      </c>
      <c r="AH8" s="18"/>
      <c r="AI8" s="18"/>
      <c r="AJ8" s="18"/>
      <c r="AK8" s="17"/>
      <c r="AL8" s="17"/>
      <c r="AM8" s="19" t="s">
        <v>40</v>
      </c>
      <c r="AN8" s="17"/>
      <c r="AO8" s="17"/>
      <c r="AP8" s="20">
        <v>76</v>
      </c>
      <c r="AQ8" s="18"/>
      <c r="AR8" s="18"/>
    </row>
    <row r="9" spans="1:44" x14ac:dyDescent="0.55000000000000004">
      <c r="B9" t="s">
        <v>41</v>
      </c>
      <c r="C9" t="s">
        <v>38</v>
      </c>
      <c r="D9" s="9">
        <v>81084</v>
      </c>
      <c r="E9" s="21">
        <v>58.847647820457496</v>
      </c>
      <c r="F9" s="11"/>
      <c r="G9" s="11"/>
      <c r="H9" s="14">
        <v>750</v>
      </c>
      <c r="I9" s="14">
        <v>500</v>
      </c>
      <c r="J9" s="14">
        <v>750</v>
      </c>
      <c r="K9" s="14">
        <v>150</v>
      </c>
      <c r="L9" s="22">
        <v>60</v>
      </c>
      <c r="M9" s="14">
        <v>120</v>
      </c>
      <c r="N9" s="15">
        <f t="shared" si="0"/>
        <v>2.5</v>
      </c>
      <c r="O9" s="16">
        <f t="shared" si="1"/>
        <v>33.333333333333343</v>
      </c>
      <c r="P9" s="11">
        <f t="shared" si="2"/>
        <v>80</v>
      </c>
      <c r="Q9" s="11">
        <f t="shared" si="3"/>
        <v>5</v>
      </c>
      <c r="R9" s="11">
        <f t="shared" si="4"/>
        <v>2</v>
      </c>
      <c r="S9" s="11">
        <f t="shared" si="5"/>
        <v>0.4</v>
      </c>
      <c r="T9" s="17">
        <f t="shared" si="6"/>
        <v>10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2">
        <v>25.8</v>
      </c>
      <c r="AF9" s="2" t="s">
        <v>39</v>
      </c>
      <c r="AG9" s="2" t="s">
        <v>39</v>
      </c>
      <c r="AH9" s="18"/>
      <c r="AI9" s="18"/>
      <c r="AJ9" s="18"/>
      <c r="AK9" s="17"/>
      <c r="AL9" s="17"/>
      <c r="AM9" s="19" t="s">
        <v>40</v>
      </c>
      <c r="AN9" s="17"/>
      <c r="AO9" s="17"/>
      <c r="AP9" s="20">
        <v>77</v>
      </c>
      <c r="AQ9" s="18"/>
      <c r="AR9" s="18"/>
    </row>
    <row r="10" spans="1:44" x14ac:dyDescent="0.55000000000000004">
      <c r="B10" t="s">
        <v>41</v>
      </c>
      <c r="C10" t="s">
        <v>38</v>
      </c>
      <c r="D10" s="9">
        <v>81086</v>
      </c>
      <c r="E10" s="21">
        <v>39.472386587771197</v>
      </c>
      <c r="F10" s="11"/>
      <c r="G10" s="11"/>
      <c r="H10" s="14">
        <v>902</v>
      </c>
      <c r="I10" s="14">
        <v>674</v>
      </c>
      <c r="J10" s="14">
        <v>753</v>
      </c>
      <c r="K10" s="14">
        <v>199</v>
      </c>
      <c r="L10" s="22">
        <v>174</v>
      </c>
      <c r="M10" s="14">
        <v>416</v>
      </c>
      <c r="N10" s="15">
        <f t="shared" si="0"/>
        <v>1.1436781609195403</v>
      </c>
      <c r="O10" s="16">
        <f t="shared" si="1"/>
        <v>25.27716186252772</v>
      </c>
      <c r="P10" s="11">
        <f t="shared" si="2"/>
        <v>77.937915742793791</v>
      </c>
      <c r="Q10" s="11">
        <f t="shared" si="3"/>
        <v>3.7839195979899496</v>
      </c>
      <c r="R10" s="11">
        <f t="shared" si="4"/>
        <v>2.3908045977011496</v>
      </c>
      <c r="S10" s="11">
        <f t="shared" si="5"/>
        <v>0.63183282196882973</v>
      </c>
      <c r="T10" s="17">
        <f t="shared" si="6"/>
        <v>43.682310469314075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2">
        <v>30.6</v>
      </c>
      <c r="AF10" s="2" t="s">
        <v>39</v>
      </c>
      <c r="AG10" s="2" t="s">
        <v>39</v>
      </c>
      <c r="AH10" s="18"/>
      <c r="AI10" s="18"/>
      <c r="AJ10" s="18"/>
      <c r="AK10" s="17"/>
      <c r="AL10" s="17"/>
      <c r="AM10" s="19" t="s">
        <v>40</v>
      </c>
      <c r="AN10" s="17"/>
      <c r="AO10" s="17"/>
      <c r="AP10" s="20">
        <v>80</v>
      </c>
      <c r="AQ10" s="18"/>
      <c r="AR10" s="18"/>
    </row>
    <row r="11" spans="1:44" x14ac:dyDescent="0.55000000000000004">
      <c r="B11" t="s">
        <v>41</v>
      </c>
      <c r="C11" t="s">
        <v>38</v>
      </c>
      <c r="D11" s="9">
        <v>81099</v>
      </c>
      <c r="E11" s="21">
        <v>55.843469063987307</v>
      </c>
      <c r="F11" s="11"/>
      <c r="G11" s="11"/>
      <c r="H11" s="14">
        <v>800</v>
      </c>
      <c r="I11" s="14">
        <v>600</v>
      </c>
      <c r="J11" s="14">
        <v>800</v>
      </c>
      <c r="K11" s="14">
        <v>100</v>
      </c>
      <c r="L11" s="22">
        <v>37</v>
      </c>
      <c r="M11" s="14">
        <v>308</v>
      </c>
      <c r="N11" s="15">
        <f t="shared" si="0"/>
        <v>2.7027027027027026</v>
      </c>
      <c r="O11" s="16">
        <f t="shared" si="1"/>
        <v>25</v>
      </c>
      <c r="P11" s="11">
        <f t="shared" si="2"/>
        <v>87.5</v>
      </c>
      <c r="Q11" s="11">
        <f t="shared" si="3"/>
        <v>8</v>
      </c>
      <c r="R11" s="11">
        <f t="shared" si="4"/>
        <v>8.3243243243243246</v>
      </c>
      <c r="S11" s="11">
        <f t="shared" si="5"/>
        <v>1.0405405405405406</v>
      </c>
      <c r="T11" s="17">
        <f t="shared" si="6"/>
        <v>38.714285714285715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2">
        <v>27.9</v>
      </c>
      <c r="AF11" s="2" t="s">
        <v>39</v>
      </c>
      <c r="AG11" s="2" t="s">
        <v>39</v>
      </c>
      <c r="AH11" s="18"/>
      <c r="AI11" s="18"/>
      <c r="AJ11" s="18"/>
      <c r="AK11" s="17"/>
      <c r="AL11" s="17"/>
      <c r="AM11" s="19" t="s">
        <v>40</v>
      </c>
      <c r="AN11" s="17"/>
      <c r="AO11" s="17"/>
      <c r="AP11" s="20">
        <v>80</v>
      </c>
      <c r="AQ11" s="18"/>
      <c r="AR11" s="18"/>
    </row>
    <row r="12" spans="1:44" x14ac:dyDescent="0.55000000000000004">
      <c r="B12" t="s">
        <v>41</v>
      </c>
      <c r="C12" t="s">
        <v>38</v>
      </c>
      <c r="D12" s="9">
        <v>86708</v>
      </c>
      <c r="E12" s="21">
        <v>43.3572216097023</v>
      </c>
      <c r="F12" s="11"/>
      <c r="G12" s="11"/>
      <c r="H12" s="14">
        <v>998</v>
      </c>
      <c r="I12" s="14">
        <v>686</v>
      </c>
      <c r="J12" s="14">
        <v>993</v>
      </c>
      <c r="K12" s="14">
        <v>265</v>
      </c>
      <c r="L12" s="22">
        <v>33.6</v>
      </c>
      <c r="M12" s="14">
        <v>435</v>
      </c>
      <c r="N12" s="15">
        <f t="shared" si="0"/>
        <v>7.8869047619047619</v>
      </c>
      <c r="O12" s="16">
        <f t="shared" si="1"/>
        <v>31.262525050100194</v>
      </c>
      <c r="P12" s="11">
        <f t="shared" si="2"/>
        <v>73.446893787575149</v>
      </c>
      <c r="Q12" s="11">
        <f t="shared" si="3"/>
        <v>3.7471698113207546</v>
      </c>
      <c r="R12" s="11">
        <f t="shared" si="4"/>
        <v>12.946428571428571</v>
      </c>
      <c r="S12" s="11">
        <f t="shared" si="5"/>
        <v>3.4549884908646238</v>
      </c>
      <c r="T12" s="17">
        <f t="shared" si="6"/>
        <v>55.137362637362628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2">
        <v>23</v>
      </c>
      <c r="AF12" s="2" t="s">
        <v>39</v>
      </c>
      <c r="AG12" s="2" t="s">
        <v>39</v>
      </c>
      <c r="AH12" s="18"/>
      <c r="AI12" s="18"/>
      <c r="AJ12" s="18"/>
      <c r="AK12" s="17"/>
      <c r="AL12" s="17"/>
      <c r="AM12" s="19" t="s">
        <v>40</v>
      </c>
      <c r="AN12" s="17"/>
      <c r="AO12" s="17"/>
      <c r="AP12" s="20">
        <v>63</v>
      </c>
      <c r="AQ12" s="18"/>
      <c r="AR12" s="18"/>
    </row>
    <row r="13" spans="1:44" x14ac:dyDescent="0.55000000000000004">
      <c r="B13" t="s">
        <v>41</v>
      </c>
      <c r="C13" t="s">
        <v>38</v>
      </c>
      <c r="D13" s="9">
        <v>83928</v>
      </c>
      <c r="E13" s="21">
        <v>41.795007966011696</v>
      </c>
      <c r="F13" s="11"/>
      <c r="G13" s="11"/>
      <c r="H13" s="14">
        <v>147</v>
      </c>
      <c r="I13" s="14">
        <v>90</v>
      </c>
      <c r="J13" s="14">
        <v>190</v>
      </c>
      <c r="K13" s="14">
        <v>30</v>
      </c>
      <c r="L13" s="22">
        <v>15</v>
      </c>
      <c r="M13" s="14">
        <v>48</v>
      </c>
      <c r="N13" s="15">
        <f t="shared" si="0"/>
        <v>2</v>
      </c>
      <c r="O13" s="16">
        <f t="shared" si="1"/>
        <v>38.775510204081634</v>
      </c>
      <c r="P13" s="11">
        <f t="shared" si="2"/>
        <v>79.591836734693885</v>
      </c>
      <c r="Q13" s="11">
        <f t="shared" si="3"/>
        <v>6.333333333333333</v>
      </c>
      <c r="R13" s="11">
        <f t="shared" si="4"/>
        <v>3.2</v>
      </c>
      <c r="S13" s="11">
        <f t="shared" si="5"/>
        <v>0.50526315789473686</v>
      </c>
      <c r="T13" s="17">
        <f t="shared" si="6"/>
        <v>20.625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2">
        <v>26.7</v>
      </c>
      <c r="AF13" s="2">
        <v>26.3</v>
      </c>
      <c r="AG13" s="2">
        <f t="shared" ref="AG13:AG76" si="7">AE13-AF13</f>
        <v>0.39999999999999858</v>
      </c>
      <c r="AH13" s="18"/>
      <c r="AI13" s="18"/>
      <c r="AJ13" s="18"/>
      <c r="AK13" s="17"/>
      <c r="AL13" s="17"/>
      <c r="AM13" s="19" t="s">
        <v>40</v>
      </c>
      <c r="AN13" s="17"/>
      <c r="AO13" s="17"/>
      <c r="AP13" s="20">
        <v>83</v>
      </c>
      <c r="AQ13" s="18"/>
      <c r="AR13" s="18"/>
    </row>
    <row r="14" spans="1:44" x14ac:dyDescent="0.55000000000000004">
      <c r="B14" s="9" t="s">
        <v>37</v>
      </c>
      <c r="C14" s="9" t="s">
        <v>42</v>
      </c>
      <c r="D14" s="9">
        <v>80337</v>
      </c>
      <c r="E14" s="21">
        <v>2.3963575365422735E-2</v>
      </c>
      <c r="F14" s="11">
        <f>AVERAGE(E14:E16)</f>
        <v>-9.041973554887843E-2</v>
      </c>
      <c r="G14" s="11">
        <f>STDEV(E14:E16)/SQRT(3)</f>
        <v>0.8046289226794604</v>
      </c>
      <c r="H14" s="14">
        <v>334</v>
      </c>
      <c r="I14" s="14">
        <v>258</v>
      </c>
      <c r="J14" s="14">
        <v>291</v>
      </c>
      <c r="K14" s="14">
        <v>29.4</v>
      </c>
      <c r="L14" s="22">
        <v>29.4</v>
      </c>
      <c r="M14" s="14">
        <v>322</v>
      </c>
      <c r="N14" s="15">
        <f t="shared" si="0"/>
        <v>1</v>
      </c>
      <c r="O14" s="16">
        <f t="shared" si="1"/>
        <v>22.754491017964071</v>
      </c>
      <c r="P14" s="11">
        <f t="shared" si="2"/>
        <v>91.197604790419163</v>
      </c>
      <c r="Q14" s="11">
        <f t="shared" si="3"/>
        <v>9.8979591836734695</v>
      </c>
      <c r="R14" s="11">
        <f t="shared" si="4"/>
        <v>10.952380952380953</v>
      </c>
      <c r="S14" s="11">
        <f t="shared" si="5"/>
        <v>1.1065292096219932</v>
      </c>
      <c r="T14" s="17">
        <f t="shared" si="6"/>
        <v>111.85015290519877</v>
      </c>
      <c r="U14" s="11">
        <f>AVERAGE(O14:O16)</f>
        <v>44.484897837278652</v>
      </c>
      <c r="V14" s="11">
        <f>STDEV(O14:O16)/SQRT(3)</f>
        <v>10.875130523567536</v>
      </c>
      <c r="W14" s="11">
        <f>AVERAGE(P14:P16)</f>
        <v>81.817177915134394</v>
      </c>
      <c r="X14" s="11">
        <f>STDEV(P14:P16)/SQRT(3)</f>
        <v>5.0310428150436595</v>
      </c>
      <c r="Y14" s="11">
        <f>AVERAGE(S14:S16)</f>
        <v>1.0681131230597136</v>
      </c>
      <c r="Z14" s="11">
        <f>STDEV(S14:S16)/SQRT(3)</f>
        <v>2.2989098664873642E-2</v>
      </c>
      <c r="AA14" s="11">
        <f>AVERAGE(T14:T16)</f>
        <v>108.16445545273996</v>
      </c>
      <c r="AB14" s="11">
        <f>STDEV(T14:T16)/SQRT(3)</f>
        <v>2.4007323187555709</v>
      </c>
      <c r="AC14" s="11">
        <f>AVERAGE(N14:N16)</f>
        <v>1</v>
      </c>
      <c r="AD14" s="11">
        <f>STDEV(N14:N16)/SQRT(3)</f>
        <v>0</v>
      </c>
      <c r="AE14" s="2">
        <v>23.2</v>
      </c>
      <c r="AF14" s="2">
        <v>22.9</v>
      </c>
      <c r="AG14" s="2">
        <f t="shared" si="7"/>
        <v>0.30000000000000071</v>
      </c>
      <c r="AH14" s="18">
        <f>AVERAGE(AE14:AE16)</f>
        <v>24.599999999999998</v>
      </c>
      <c r="AI14" s="17">
        <f>STDEV(AE14:AE16)/SQRT(3)</f>
        <v>1.0263202878893773</v>
      </c>
      <c r="AJ14" s="17">
        <f>AG14/AE14*100</f>
        <v>1.2931034482758652</v>
      </c>
      <c r="AK14" s="17">
        <f>AVERAGE(AJ14:AJ16)</f>
        <v>2.8224296373116715</v>
      </c>
      <c r="AL14" s="17">
        <f>STDEV(AJ14:AJ16)/SQRT(3)</f>
        <v>0.83467256859514227</v>
      </c>
      <c r="AM14" s="23">
        <v>0</v>
      </c>
      <c r="AN14" s="17">
        <f>AVERAGE(AM14:AM16)</f>
        <v>0</v>
      </c>
      <c r="AO14" s="17">
        <f>STDEV(AM14:AM16)/SQRT(3)</f>
        <v>0</v>
      </c>
      <c r="AP14" s="20">
        <v>81</v>
      </c>
      <c r="AQ14" s="18">
        <f>AVERAGE(AP14:AP16)</f>
        <v>81</v>
      </c>
      <c r="AR14" s="17">
        <f>STDEV(AP14:AP16)/SQRT(3)</f>
        <v>0</v>
      </c>
    </row>
    <row r="15" spans="1:44" x14ac:dyDescent="0.55000000000000004">
      <c r="B15" s="9" t="s">
        <v>37</v>
      </c>
      <c r="C15" s="9" t="s">
        <v>42</v>
      </c>
      <c r="D15" s="9">
        <v>80349</v>
      </c>
      <c r="E15" s="21">
        <v>1.2425218591808509</v>
      </c>
      <c r="F15" s="11"/>
      <c r="G15" s="11"/>
      <c r="H15" s="14">
        <v>853</v>
      </c>
      <c r="I15" s="14">
        <v>374</v>
      </c>
      <c r="J15" s="14">
        <v>851</v>
      </c>
      <c r="K15" s="14">
        <v>222</v>
      </c>
      <c r="L15" s="22">
        <v>222</v>
      </c>
      <c r="M15" s="14">
        <v>874</v>
      </c>
      <c r="N15" s="15">
        <f t="shared" si="0"/>
        <v>1</v>
      </c>
      <c r="O15" s="16">
        <f t="shared" si="1"/>
        <v>56.154747948417352</v>
      </c>
      <c r="P15" s="11">
        <f t="shared" si="2"/>
        <v>73.974208675263782</v>
      </c>
      <c r="Q15" s="11">
        <f t="shared" si="3"/>
        <v>3.8333333333333335</v>
      </c>
      <c r="R15" s="11">
        <f t="shared" si="4"/>
        <v>3.9369369369369371</v>
      </c>
      <c r="S15" s="11">
        <f t="shared" si="5"/>
        <v>1.027027027027027</v>
      </c>
      <c r="T15" s="17">
        <f t="shared" si="6"/>
        <v>103.65659777424483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2">
        <v>26.6</v>
      </c>
      <c r="AF15" s="2">
        <v>25.8</v>
      </c>
      <c r="AG15" s="2">
        <f t="shared" si="7"/>
        <v>0.80000000000000071</v>
      </c>
      <c r="AH15" s="18"/>
      <c r="AI15" s="18"/>
      <c r="AJ15" s="17">
        <f t="shared" ref="AJ15:AJ78" si="8">AG15/AE15*100</f>
        <v>3.0075187969924837</v>
      </c>
      <c r="AK15" s="17"/>
      <c r="AL15" s="17"/>
      <c r="AM15" s="23">
        <v>0</v>
      </c>
      <c r="AN15" s="17"/>
      <c r="AO15" s="17"/>
      <c r="AP15" s="20">
        <v>81</v>
      </c>
      <c r="AQ15" s="18"/>
      <c r="AR15" s="18"/>
    </row>
    <row r="16" spans="1:44" x14ac:dyDescent="0.55000000000000004">
      <c r="B16" s="9" t="s">
        <v>37</v>
      </c>
      <c r="C16" s="9" t="s">
        <v>42</v>
      </c>
      <c r="D16" s="9">
        <v>80336</v>
      </c>
      <c r="E16" s="21">
        <v>-1.537744641192909</v>
      </c>
      <c r="F16" s="11"/>
      <c r="G16" s="11"/>
      <c r="H16" s="14">
        <v>715</v>
      </c>
      <c r="I16" s="14">
        <v>325</v>
      </c>
      <c r="J16" s="14">
        <v>664</v>
      </c>
      <c r="K16" s="14">
        <v>141</v>
      </c>
      <c r="L16" s="22">
        <v>141</v>
      </c>
      <c r="M16" s="14">
        <v>711</v>
      </c>
      <c r="N16" s="15">
        <f t="shared" si="0"/>
        <v>1</v>
      </c>
      <c r="O16" s="16">
        <f t="shared" si="1"/>
        <v>54.545454545454547</v>
      </c>
      <c r="P16" s="11">
        <f t="shared" si="2"/>
        <v>80.27972027972028</v>
      </c>
      <c r="Q16" s="11">
        <f t="shared" si="3"/>
        <v>4.7092198581560281</v>
      </c>
      <c r="R16" s="11">
        <f t="shared" si="4"/>
        <v>5.042553191489362</v>
      </c>
      <c r="S16" s="11">
        <f t="shared" si="5"/>
        <v>1.0707831325301207</v>
      </c>
      <c r="T16" s="17">
        <f t="shared" si="6"/>
        <v>108.9866156787763</v>
      </c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2">
        <v>24</v>
      </c>
      <c r="AF16" s="2">
        <v>23</v>
      </c>
      <c r="AG16" s="2">
        <f t="shared" si="7"/>
        <v>1</v>
      </c>
      <c r="AH16" s="18"/>
      <c r="AI16" s="18"/>
      <c r="AJ16" s="17">
        <f t="shared" si="8"/>
        <v>4.1666666666666661</v>
      </c>
      <c r="AK16" s="17"/>
      <c r="AL16" s="17"/>
      <c r="AM16" s="23">
        <v>0</v>
      </c>
      <c r="AN16" s="17"/>
      <c r="AO16" s="17"/>
      <c r="AP16" s="20">
        <v>81</v>
      </c>
      <c r="AQ16" s="18"/>
      <c r="AR16" s="18"/>
    </row>
    <row r="17" spans="2:44" x14ac:dyDescent="0.55000000000000004">
      <c r="B17" t="s">
        <v>41</v>
      </c>
      <c r="C17" t="s">
        <v>42</v>
      </c>
      <c r="D17" s="9">
        <v>66659</v>
      </c>
      <c r="E17" s="21">
        <v>26.755771567436209</v>
      </c>
      <c r="F17" s="11">
        <f>AVERAGE(E17:E24)</f>
        <v>37.263471792810307</v>
      </c>
      <c r="G17" s="11">
        <f>STDEV(E17:E24)/SQRT(8)</f>
        <v>5.2735034480289409</v>
      </c>
      <c r="H17" s="24">
        <v>163.6</v>
      </c>
      <c r="I17" s="24">
        <v>121.1</v>
      </c>
      <c r="J17" s="24">
        <v>138</v>
      </c>
      <c r="K17" s="24">
        <v>19.8</v>
      </c>
      <c r="L17" s="25">
        <v>18.8</v>
      </c>
      <c r="M17" s="24">
        <v>187.1</v>
      </c>
      <c r="N17" s="15">
        <f t="shared" si="0"/>
        <v>1.053191489361702</v>
      </c>
      <c r="O17" s="16">
        <f t="shared" si="1"/>
        <v>25.977995110024452</v>
      </c>
      <c r="P17" s="11">
        <f t="shared" si="2"/>
        <v>87.897310513447437</v>
      </c>
      <c r="Q17" s="11">
        <f t="shared" si="3"/>
        <v>6.9696969696969697</v>
      </c>
      <c r="R17" s="11">
        <f t="shared" si="4"/>
        <v>9.952127659574467</v>
      </c>
      <c r="S17" s="11">
        <f t="shared" si="5"/>
        <v>1.427913968547641</v>
      </c>
      <c r="T17" s="17">
        <f t="shared" si="6"/>
        <v>142.38578680203045</v>
      </c>
      <c r="U17" s="11">
        <f>AVERAGE(O17:O24)</f>
        <v>26.160405387931824</v>
      </c>
      <c r="V17" s="11">
        <f>STDEV(O17:O24)/SQRT(8)</f>
        <v>4.7433168261623013</v>
      </c>
      <c r="W17" s="11">
        <f>AVERAGE(P17:P24)</f>
        <v>82.00041741699431</v>
      </c>
      <c r="X17" s="11">
        <f>STDEV(P17:P24)/SQRT(8)</f>
        <v>1.6564576112746847</v>
      </c>
      <c r="Y17" s="11">
        <f>AVERAGE(S17:S24)</f>
        <v>0.8699349682612515</v>
      </c>
      <c r="Z17" s="11">
        <f>STDEV(S17:S24)/SQRT(8)</f>
        <v>0.13563723201524538</v>
      </c>
      <c r="AA17" s="11">
        <f>AVERAGE(T17:T24)</f>
        <v>55.411365476417572</v>
      </c>
      <c r="AB17" s="11">
        <f>STDEV(T17:T24)/SQRT(8)</f>
        <v>14.452004128703242</v>
      </c>
      <c r="AC17" s="11">
        <f>AVERAGE(N17:N24)</f>
        <v>1.7256854721464656</v>
      </c>
      <c r="AD17" s="11">
        <f>STDEV(N17:N24)/SQRT(8)</f>
        <v>0.23964959081944628</v>
      </c>
      <c r="AE17" s="26">
        <v>22.8</v>
      </c>
      <c r="AF17" s="26">
        <v>22.4</v>
      </c>
      <c r="AG17" s="2">
        <f t="shared" si="7"/>
        <v>0.40000000000000213</v>
      </c>
      <c r="AH17" s="18">
        <f>AVERAGE(AE17:AE24)</f>
        <v>24.987499999999997</v>
      </c>
      <c r="AI17" s="17">
        <f>STDEV(AE17:AE24)/SQRT(8)</f>
        <v>0.65422732506151304</v>
      </c>
      <c r="AJ17" s="17">
        <f t="shared" si="8"/>
        <v>1.7543859649122899</v>
      </c>
      <c r="AK17" s="17">
        <f>AVERAGE(AJ17:AJ24)</f>
        <v>2.1649613941322703</v>
      </c>
      <c r="AL17" s="17">
        <f>STDEV(AJ17:AJ24)/SQRT(8)</f>
        <v>0.31019477424123532</v>
      </c>
      <c r="AM17" s="23">
        <v>4</v>
      </c>
      <c r="AN17" s="17">
        <f>AVERAGE(AM17:AM24)</f>
        <v>3.625</v>
      </c>
      <c r="AO17" s="17">
        <f>STDEV(AM17:AM24)/SQRT(8)</f>
        <v>0.46049274850812955</v>
      </c>
      <c r="AP17" s="20">
        <v>61</v>
      </c>
      <c r="AQ17" s="18">
        <f>AVERAGE(AP17:AP24)</f>
        <v>71.375</v>
      </c>
      <c r="AR17" s="17">
        <f>STDEV(AP17:AP24)/SQRT(8)</f>
        <v>4.0705277825573711</v>
      </c>
    </row>
    <row r="18" spans="2:44" x14ac:dyDescent="0.55000000000000004">
      <c r="B18" t="s">
        <v>41</v>
      </c>
      <c r="C18" t="s">
        <v>42</v>
      </c>
      <c r="D18" s="9">
        <v>65860</v>
      </c>
      <c r="E18" s="21">
        <v>33.705560619872379</v>
      </c>
      <c r="F18" s="11"/>
      <c r="G18" s="11"/>
      <c r="H18" s="24">
        <v>160</v>
      </c>
      <c r="I18" s="24">
        <v>119</v>
      </c>
      <c r="J18" s="24">
        <v>162</v>
      </c>
      <c r="K18" s="24">
        <v>44</v>
      </c>
      <c r="L18" s="25">
        <v>42</v>
      </c>
      <c r="M18" s="24">
        <v>121</v>
      </c>
      <c r="N18" s="15">
        <f t="shared" si="0"/>
        <v>1.0476190476190477</v>
      </c>
      <c r="O18" s="16">
        <f t="shared" si="1"/>
        <v>25.625</v>
      </c>
      <c r="P18" s="11">
        <f t="shared" si="2"/>
        <v>72.5</v>
      </c>
      <c r="Q18" s="11">
        <f t="shared" si="3"/>
        <v>3.6818181818181817</v>
      </c>
      <c r="R18" s="11">
        <f t="shared" si="4"/>
        <v>2.8809523809523809</v>
      </c>
      <c r="S18" s="11">
        <f t="shared" si="5"/>
        <v>0.78248089359200468</v>
      </c>
      <c r="T18" s="17">
        <f t="shared" si="6"/>
        <v>66.949152542372886</v>
      </c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26">
        <v>27.6</v>
      </c>
      <c r="AF18" s="26">
        <v>27.3</v>
      </c>
      <c r="AG18" s="2">
        <f t="shared" si="7"/>
        <v>0.30000000000000071</v>
      </c>
      <c r="AH18" s="18"/>
      <c r="AI18" s="18"/>
      <c r="AJ18" s="17">
        <f t="shared" si="8"/>
        <v>1.086956521739133</v>
      </c>
      <c r="AK18" s="17"/>
      <c r="AL18" s="17"/>
      <c r="AM18" s="23">
        <v>1</v>
      </c>
      <c r="AN18" s="17"/>
      <c r="AO18" s="17"/>
      <c r="AP18" s="20">
        <v>67</v>
      </c>
      <c r="AQ18" s="18"/>
      <c r="AR18" s="18"/>
    </row>
    <row r="19" spans="2:44" x14ac:dyDescent="0.55000000000000004">
      <c r="B19" t="s">
        <v>41</v>
      </c>
      <c r="C19" t="s">
        <v>42</v>
      </c>
      <c r="D19" s="9">
        <v>66640</v>
      </c>
      <c r="E19" s="21">
        <v>23.771289537712907</v>
      </c>
      <c r="F19" s="11"/>
      <c r="G19" s="11"/>
      <c r="H19" s="24">
        <v>295.3</v>
      </c>
      <c r="I19" s="24">
        <v>215.9</v>
      </c>
      <c r="J19" s="24">
        <v>278.5</v>
      </c>
      <c r="K19" s="24">
        <v>44.7</v>
      </c>
      <c r="L19" s="25">
        <v>31</v>
      </c>
      <c r="M19" s="24">
        <v>91.9</v>
      </c>
      <c r="N19" s="15">
        <f t="shared" si="0"/>
        <v>1.4419354838709679</v>
      </c>
      <c r="O19" s="16">
        <f t="shared" si="1"/>
        <v>26.887910599390452</v>
      </c>
      <c r="P19" s="11">
        <f t="shared" si="2"/>
        <v>84.862851337622757</v>
      </c>
      <c r="Q19" s="11">
        <f t="shared" si="3"/>
        <v>6.2304250559284116</v>
      </c>
      <c r="R19" s="11">
        <f t="shared" si="4"/>
        <v>2.9645161290322584</v>
      </c>
      <c r="S19" s="11">
        <f t="shared" si="5"/>
        <v>0.47581282214629067</v>
      </c>
      <c r="T19" s="17">
        <f t="shared" si="6"/>
        <v>26.047904191616766</v>
      </c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26">
        <v>24.1</v>
      </c>
      <c r="AF19" s="26">
        <v>23.6</v>
      </c>
      <c r="AG19" s="2">
        <f t="shared" si="7"/>
        <v>0.5</v>
      </c>
      <c r="AH19" s="18"/>
      <c r="AI19" s="18"/>
      <c r="AJ19" s="17">
        <f t="shared" si="8"/>
        <v>2.0746887966804977</v>
      </c>
      <c r="AK19" s="17"/>
      <c r="AL19" s="17"/>
      <c r="AM19" s="23">
        <v>4</v>
      </c>
      <c r="AN19" s="17"/>
      <c r="AO19" s="17"/>
      <c r="AP19" s="20">
        <v>65</v>
      </c>
      <c r="AQ19" s="18"/>
      <c r="AR19" s="18"/>
    </row>
    <row r="20" spans="2:44" x14ac:dyDescent="0.55000000000000004">
      <c r="B20" t="s">
        <v>41</v>
      </c>
      <c r="C20" t="s">
        <v>42</v>
      </c>
      <c r="D20" s="9">
        <v>66641</v>
      </c>
      <c r="E20" s="21">
        <v>58.433734939759042</v>
      </c>
      <c r="F20" s="11"/>
      <c r="G20" s="11"/>
      <c r="H20" s="24">
        <v>392</v>
      </c>
      <c r="I20" s="24">
        <v>257.3</v>
      </c>
      <c r="J20" s="24">
        <v>318.5</v>
      </c>
      <c r="K20" s="24">
        <v>79.5</v>
      </c>
      <c r="L20" s="25">
        <v>25.7</v>
      </c>
      <c r="M20" s="24">
        <v>54.6</v>
      </c>
      <c r="N20" s="15">
        <f t="shared" si="0"/>
        <v>3.0933852140077822</v>
      </c>
      <c r="O20" s="16">
        <f t="shared" si="1"/>
        <v>34.362244897959187</v>
      </c>
      <c r="P20" s="11">
        <f t="shared" si="2"/>
        <v>79.719387755102048</v>
      </c>
      <c r="Q20" s="11">
        <f t="shared" si="3"/>
        <v>4.0062893081761004</v>
      </c>
      <c r="R20" s="11">
        <f t="shared" si="4"/>
        <v>2.1245136186770428</v>
      </c>
      <c r="S20" s="11">
        <f t="shared" si="5"/>
        <v>0.53029460811561979</v>
      </c>
      <c r="T20" s="17">
        <f t="shared" si="6"/>
        <v>12.092050209205022</v>
      </c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26">
        <v>23.8</v>
      </c>
      <c r="AF20" s="26">
        <v>23.3</v>
      </c>
      <c r="AG20" s="2">
        <f t="shared" si="7"/>
        <v>0.5</v>
      </c>
      <c r="AH20" s="18"/>
      <c r="AI20" s="18"/>
      <c r="AJ20" s="17">
        <f t="shared" si="8"/>
        <v>2.1008403361344534</v>
      </c>
      <c r="AK20" s="17"/>
      <c r="AL20" s="17"/>
      <c r="AM20" s="23">
        <v>5</v>
      </c>
      <c r="AN20" s="17"/>
      <c r="AO20" s="17"/>
      <c r="AP20" s="20">
        <v>65</v>
      </c>
      <c r="AQ20" s="18"/>
      <c r="AR20" s="18"/>
    </row>
    <row r="21" spans="2:44" x14ac:dyDescent="0.55000000000000004">
      <c r="B21" t="s">
        <v>41</v>
      </c>
      <c r="C21" t="s">
        <v>42</v>
      </c>
      <c r="D21" s="9">
        <v>66689</v>
      </c>
      <c r="E21" s="21">
        <v>46.269762845849797</v>
      </c>
      <c r="F21" s="11"/>
      <c r="G21" s="11"/>
      <c r="H21" s="24">
        <v>622.4</v>
      </c>
      <c r="I21" s="24">
        <v>521.29999999999995</v>
      </c>
      <c r="J21" s="24">
        <v>588.6</v>
      </c>
      <c r="K21" s="24">
        <v>101.1</v>
      </c>
      <c r="L21" s="25">
        <v>62.2</v>
      </c>
      <c r="M21" s="24">
        <v>286.7</v>
      </c>
      <c r="N21" s="15">
        <f t="shared" si="0"/>
        <v>1.62540192926045</v>
      </c>
      <c r="O21" s="16">
        <f t="shared" si="1"/>
        <v>16.243573264781503</v>
      </c>
      <c r="P21" s="11">
        <f t="shared" si="2"/>
        <v>83.756426735218511</v>
      </c>
      <c r="Q21" s="11">
        <f t="shared" si="3"/>
        <v>5.8219584569732943</v>
      </c>
      <c r="R21" s="11">
        <f t="shared" si="4"/>
        <v>4.6093247588424431</v>
      </c>
      <c r="S21" s="11">
        <f t="shared" si="5"/>
        <v>0.79171378375632173</v>
      </c>
      <c r="T21" s="17">
        <f t="shared" si="6"/>
        <v>46.051282051282051</v>
      </c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26">
        <v>25.9</v>
      </c>
      <c r="AF21" s="2" t="s">
        <v>39</v>
      </c>
      <c r="AG21" s="2" t="s">
        <v>39</v>
      </c>
      <c r="AH21" s="18"/>
      <c r="AI21" s="18"/>
      <c r="AJ21" s="18" t="s">
        <v>39</v>
      </c>
      <c r="AK21" s="17"/>
      <c r="AL21" s="17"/>
      <c r="AM21" s="23">
        <v>3</v>
      </c>
      <c r="AN21" s="17"/>
      <c r="AO21" s="17"/>
      <c r="AP21" s="20">
        <v>67</v>
      </c>
      <c r="AQ21" s="18"/>
      <c r="AR21" s="18"/>
    </row>
    <row r="22" spans="2:44" x14ac:dyDescent="0.55000000000000004">
      <c r="B22" t="s">
        <v>41</v>
      </c>
      <c r="C22" t="s">
        <v>42</v>
      </c>
      <c r="D22" s="9">
        <v>66707</v>
      </c>
      <c r="E22" s="21">
        <v>46.25</v>
      </c>
      <c r="F22" s="11"/>
      <c r="G22" s="11"/>
      <c r="H22" s="24">
        <v>936.5</v>
      </c>
      <c r="I22" s="24">
        <v>903.5</v>
      </c>
      <c r="J22" s="24">
        <v>919.9</v>
      </c>
      <c r="K22" s="24">
        <v>185</v>
      </c>
      <c r="L22" s="25">
        <v>94.1</v>
      </c>
      <c r="M22" s="24">
        <v>598.4</v>
      </c>
      <c r="N22" s="15">
        <f t="shared" si="0"/>
        <v>1.9659936238044635</v>
      </c>
      <c r="O22" s="16">
        <f t="shared" si="1"/>
        <v>3.5237586759209876</v>
      </c>
      <c r="P22" s="11">
        <f t="shared" si="2"/>
        <v>80.245595301655101</v>
      </c>
      <c r="Q22" s="11">
        <f t="shared" si="3"/>
        <v>4.9724324324324325</v>
      </c>
      <c r="R22" s="11">
        <f t="shared" si="4"/>
        <v>6.3591923485653563</v>
      </c>
      <c r="S22" s="11">
        <f t="shared" si="5"/>
        <v>1.2788896450533656</v>
      </c>
      <c r="T22" s="17">
        <f t="shared" si="6"/>
        <v>68.621581167505781</v>
      </c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26">
        <v>23.9</v>
      </c>
      <c r="AF22" s="26">
        <v>23.4</v>
      </c>
      <c r="AG22" s="2">
        <f t="shared" si="7"/>
        <v>0.5</v>
      </c>
      <c r="AH22" s="18"/>
      <c r="AI22" s="18"/>
      <c r="AJ22" s="17">
        <f t="shared" si="8"/>
        <v>2.0920502092050213</v>
      </c>
      <c r="AK22" s="17"/>
      <c r="AL22" s="17"/>
      <c r="AM22" s="23">
        <v>3</v>
      </c>
      <c r="AN22" s="17"/>
      <c r="AO22" s="17"/>
      <c r="AP22" s="20">
        <v>67</v>
      </c>
      <c r="AQ22" s="18"/>
      <c r="AR22" s="18"/>
    </row>
    <row r="23" spans="2:44" x14ac:dyDescent="0.55000000000000004">
      <c r="B23" t="s">
        <v>41</v>
      </c>
      <c r="C23" t="s">
        <v>42</v>
      </c>
      <c r="D23" s="27">
        <v>78033</v>
      </c>
      <c r="E23" s="28">
        <v>14.507227332457317</v>
      </c>
      <c r="F23" s="11"/>
      <c r="G23" s="11"/>
      <c r="H23" s="24">
        <v>447</v>
      </c>
      <c r="I23" s="24">
        <v>329</v>
      </c>
      <c r="J23" s="24">
        <v>425</v>
      </c>
      <c r="K23" s="24">
        <v>67</v>
      </c>
      <c r="L23" s="25">
        <v>31</v>
      </c>
      <c r="M23" s="24">
        <v>236</v>
      </c>
      <c r="N23" s="15">
        <f t="shared" si="0"/>
        <v>2.161290322580645</v>
      </c>
      <c r="O23" s="16">
        <f t="shared" si="1"/>
        <v>26.398210290827734</v>
      </c>
      <c r="P23" s="11">
        <f t="shared" si="2"/>
        <v>85.011185682326627</v>
      </c>
      <c r="Q23" s="11">
        <f t="shared" si="3"/>
        <v>6.3432835820895521</v>
      </c>
      <c r="R23" s="11">
        <f t="shared" si="4"/>
        <v>7.612903225806452</v>
      </c>
      <c r="S23" s="11">
        <f t="shared" si="5"/>
        <v>1.2001518026565465</v>
      </c>
      <c r="T23" s="17">
        <f t="shared" si="6"/>
        <v>57.262569832402235</v>
      </c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26">
        <v>24.1</v>
      </c>
      <c r="AF23" s="26">
        <v>23.6</v>
      </c>
      <c r="AG23" s="2">
        <f t="shared" si="7"/>
        <v>0.5</v>
      </c>
      <c r="AH23" s="18"/>
      <c r="AI23" s="18"/>
      <c r="AJ23" s="17">
        <f t="shared" si="8"/>
        <v>2.0746887966804977</v>
      </c>
      <c r="AK23" s="17"/>
      <c r="AL23" s="17"/>
      <c r="AM23" s="29">
        <v>4</v>
      </c>
      <c r="AN23" s="17"/>
      <c r="AO23" s="17"/>
      <c r="AP23" s="20">
        <v>86</v>
      </c>
      <c r="AQ23" s="18"/>
      <c r="AR23" s="18"/>
    </row>
    <row r="24" spans="2:44" x14ac:dyDescent="0.55000000000000004">
      <c r="B24" t="s">
        <v>41</v>
      </c>
      <c r="C24" t="s">
        <v>42</v>
      </c>
      <c r="D24" s="27">
        <v>82509</v>
      </c>
      <c r="E24" s="28">
        <v>48.414427499394819</v>
      </c>
      <c r="F24" s="11"/>
      <c r="G24" s="11"/>
      <c r="H24" s="24">
        <v>189</v>
      </c>
      <c r="I24" s="24">
        <v>94</v>
      </c>
      <c r="J24" s="24">
        <v>168</v>
      </c>
      <c r="K24" s="24">
        <v>34</v>
      </c>
      <c r="L24" s="25">
        <v>24</v>
      </c>
      <c r="M24" s="24">
        <v>56</v>
      </c>
      <c r="N24" s="15">
        <f t="shared" si="0"/>
        <v>1.4166666666666667</v>
      </c>
      <c r="O24" s="16">
        <f t="shared" si="1"/>
        <v>50.264550264550266</v>
      </c>
      <c r="P24" s="11">
        <f t="shared" si="2"/>
        <v>82.010582010582013</v>
      </c>
      <c r="Q24" s="11">
        <f t="shared" si="3"/>
        <v>4.9411764705882355</v>
      </c>
      <c r="R24" s="11">
        <f t="shared" si="4"/>
        <v>2.3333333333333335</v>
      </c>
      <c r="S24" s="11">
        <f t="shared" si="5"/>
        <v>0.47222222222222221</v>
      </c>
      <c r="T24" s="17">
        <f t="shared" si="6"/>
        <v>23.880597014925371</v>
      </c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26">
        <v>27.7</v>
      </c>
      <c r="AF24" s="26">
        <v>26.6</v>
      </c>
      <c r="AG24" s="2">
        <f t="shared" si="7"/>
        <v>1.0999999999999979</v>
      </c>
      <c r="AH24" s="18"/>
      <c r="AI24" s="18"/>
      <c r="AJ24" s="17">
        <f t="shared" si="8"/>
        <v>3.9711191335739997</v>
      </c>
      <c r="AK24" s="17"/>
      <c r="AL24" s="17"/>
      <c r="AM24" s="29">
        <v>5</v>
      </c>
      <c r="AN24" s="17"/>
      <c r="AO24" s="17"/>
      <c r="AP24" s="20">
        <v>93</v>
      </c>
      <c r="AQ24" s="18"/>
      <c r="AR24" s="18"/>
    </row>
    <row r="25" spans="2:44" x14ac:dyDescent="0.55000000000000004">
      <c r="B25" s="9" t="s">
        <v>37</v>
      </c>
      <c r="C25" t="s">
        <v>43</v>
      </c>
      <c r="D25" s="9">
        <v>66671</v>
      </c>
      <c r="E25" s="21">
        <v>-2.4853140533212961</v>
      </c>
      <c r="F25" s="11">
        <f>AVERAGE(E25:E28)</f>
        <v>0.12378512061277175</v>
      </c>
      <c r="G25" s="11">
        <f>STDEV(E25:E28)/SQRT(4)</f>
        <v>0.88848154247945743</v>
      </c>
      <c r="H25" s="14" t="s">
        <v>39</v>
      </c>
      <c r="I25" s="14" t="s">
        <v>39</v>
      </c>
      <c r="J25" s="14" t="s">
        <v>39</v>
      </c>
      <c r="K25" s="14" t="s">
        <v>39</v>
      </c>
      <c r="L25" s="22" t="s">
        <v>39</v>
      </c>
      <c r="M25" s="14" t="s">
        <v>39</v>
      </c>
      <c r="N25" s="30" t="s">
        <v>39</v>
      </c>
      <c r="O25" s="30" t="s">
        <v>39</v>
      </c>
      <c r="P25" s="15" t="s">
        <v>39</v>
      </c>
      <c r="Q25" s="15" t="s">
        <v>39</v>
      </c>
      <c r="R25" s="15" t="s">
        <v>39</v>
      </c>
      <c r="S25" s="15" t="s">
        <v>39</v>
      </c>
      <c r="T25" s="15" t="s">
        <v>39</v>
      </c>
      <c r="U25" s="11">
        <f>AVERAGE(O26:O28)</f>
        <v>31.999797384730964</v>
      </c>
      <c r="V25" s="11">
        <f>STDEV(O26:O28)/SQRT(3)</f>
        <v>2.3774360261765777</v>
      </c>
      <c r="W25" s="11">
        <f>AVERAGE(P26:P28)</f>
        <v>77.815342035831506</v>
      </c>
      <c r="X25" s="11">
        <f>STDEV(P26:P28)/SQRT(3)</f>
        <v>1.1609553872713061</v>
      </c>
      <c r="Y25" s="11">
        <f>AVERAGE(S26:S28)</f>
        <v>1.0697002710526886</v>
      </c>
      <c r="Z25" s="11">
        <f>STDEV(S26:S28)/SQRT(3)</f>
        <v>1.550071521739675E-3</v>
      </c>
      <c r="AA25" s="11">
        <f>AVERAGE(T26:T28)</f>
        <v>109.28156022495644</v>
      </c>
      <c r="AB25" s="11">
        <f>STDEV(T26:T28)/SQRT(3)</f>
        <v>0.1365932962846774</v>
      </c>
      <c r="AC25" s="11">
        <f>AVERAGE(N26:N28)</f>
        <v>1</v>
      </c>
      <c r="AD25" s="11">
        <f>STDEV(N26:N28)/SQRT(3)</f>
        <v>0</v>
      </c>
      <c r="AE25" s="26">
        <v>23.3</v>
      </c>
      <c r="AF25" s="26">
        <v>22.5</v>
      </c>
      <c r="AG25" s="2">
        <f t="shared" si="7"/>
        <v>0.80000000000000071</v>
      </c>
      <c r="AH25" s="18">
        <f>AVERAGE(AE25:AE28)</f>
        <v>25.475000000000001</v>
      </c>
      <c r="AI25" s="17">
        <f>STDEV(AE25:AE28)/SQRT(4)</f>
        <v>1.21269328356349</v>
      </c>
      <c r="AJ25" s="17">
        <f t="shared" si="8"/>
        <v>3.4334763948497882</v>
      </c>
      <c r="AK25" s="17">
        <f>AVERAGE(AJ25:AJ28)</f>
        <v>4.3876230767853155</v>
      </c>
      <c r="AL25" s="17">
        <f>STDEV(AJ25:AJ28)/SQRT(4)</f>
        <v>0.96560493298042327</v>
      </c>
      <c r="AM25" s="23">
        <v>0</v>
      </c>
      <c r="AN25" s="17">
        <f>AVERAGE(AM25:AM28)</f>
        <v>0</v>
      </c>
      <c r="AO25" s="17">
        <f>STDEV(AM25:AM28)/SQRT(4)</f>
        <v>0</v>
      </c>
      <c r="AP25" s="20">
        <v>60</v>
      </c>
      <c r="AQ25" s="18">
        <f>AVERAGE(AP25:AP28)</f>
        <v>66</v>
      </c>
      <c r="AR25" s="17">
        <f>STDEV(AP25:AP28)/SQRT(4)</f>
        <v>2.4494897427831779</v>
      </c>
    </row>
    <row r="26" spans="2:44" x14ac:dyDescent="0.55000000000000004">
      <c r="B26" s="9" t="s">
        <v>37</v>
      </c>
      <c r="C26" t="s">
        <v>43</v>
      </c>
      <c r="D26" s="9">
        <v>81865</v>
      </c>
      <c r="E26" s="21">
        <v>1.4992860542598656</v>
      </c>
      <c r="F26" s="11"/>
      <c r="G26" s="11"/>
      <c r="H26" s="24">
        <v>356</v>
      </c>
      <c r="I26" s="24">
        <v>226</v>
      </c>
      <c r="J26" s="24">
        <v>300</v>
      </c>
      <c r="K26" s="24">
        <v>78</v>
      </c>
      <c r="L26" s="25">
        <v>78</v>
      </c>
      <c r="M26" s="24">
        <v>320</v>
      </c>
      <c r="N26" s="15">
        <f t="shared" ref="N26:N43" si="9">K26/L26</f>
        <v>1</v>
      </c>
      <c r="O26" s="16">
        <f t="shared" ref="O26:O43" si="10">100-(I26/H26)*100</f>
        <v>36.516853932584269</v>
      </c>
      <c r="P26" s="11">
        <f t="shared" ref="P26:P43" si="11">100-(K26/H26*100)</f>
        <v>78.089887640449433</v>
      </c>
      <c r="Q26" s="11">
        <f t="shared" ref="Q26:Q43" si="12">J26/K26</f>
        <v>3.8461538461538463</v>
      </c>
      <c r="R26" s="11">
        <f t="shared" ref="R26:R43" si="13">M26/L26</f>
        <v>4.1025641025641022</v>
      </c>
      <c r="S26" s="11">
        <f>(R26/Q26)</f>
        <v>1.0666666666666667</v>
      </c>
      <c r="T26" s="17">
        <f t="shared" si="6"/>
        <v>109.00900900900901</v>
      </c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26">
        <v>28.9</v>
      </c>
      <c r="AF26" s="26">
        <v>26.8</v>
      </c>
      <c r="AG26" s="2">
        <f t="shared" si="7"/>
        <v>2.0999999999999979</v>
      </c>
      <c r="AH26" s="18"/>
      <c r="AI26" s="18"/>
      <c r="AJ26" s="17">
        <f t="shared" si="8"/>
        <v>7.2664359861591628</v>
      </c>
      <c r="AK26" s="17"/>
      <c r="AL26" s="17"/>
      <c r="AM26" s="23">
        <v>0</v>
      </c>
      <c r="AN26" s="17"/>
      <c r="AO26" s="17"/>
      <c r="AP26" s="20">
        <v>64</v>
      </c>
      <c r="AQ26" s="18"/>
      <c r="AR26" s="18"/>
    </row>
    <row r="27" spans="2:44" x14ac:dyDescent="0.55000000000000004">
      <c r="B27" s="9" t="s">
        <v>37</v>
      </c>
      <c r="C27" t="s">
        <v>43</v>
      </c>
      <c r="D27" s="10">
        <v>86784</v>
      </c>
      <c r="E27" s="11">
        <v>0.81967213114754622</v>
      </c>
      <c r="F27" s="11"/>
      <c r="G27" s="11"/>
      <c r="H27" s="12">
        <v>246</v>
      </c>
      <c r="I27" s="12">
        <v>176</v>
      </c>
      <c r="J27" s="12">
        <v>209</v>
      </c>
      <c r="K27" s="12">
        <v>50</v>
      </c>
      <c r="L27" s="13">
        <v>50</v>
      </c>
      <c r="M27" s="12">
        <v>224</v>
      </c>
      <c r="N27" s="15">
        <f t="shared" si="9"/>
        <v>1</v>
      </c>
      <c r="O27" s="16">
        <f t="shared" si="10"/>
        <v>28.455284552845526</v>
      </c>
      <c r="P27" s="11">
        <f t="shared" si="11"/>
        <v>79.674796747967477</v>
      </c>
      <c r="Q27" s="11">
        <f>J27/K27</f>
        <v>4.18</v>
      </c>
      <c r="R27" s="11">
        <f t="shared" si="13"/>
        <v>4.4800000000000004</v>
      </c>
      <c r="S27" s="11">
        <f t="shared" ref="S27:S43" si="14">(R27/Q27)</f>
        <v>1.0717703349282299</v>
      </c>
      <c r="T27" s="17">
        <f t="shared" si="6"/>
        <v>109.43396226415094</v>
      </c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>
        <v>25.3</v>
      </c>
      <c r="AF27">
        <v>24.5</v>
      </c>
      <c r="AG27" s="2">
        <f t="shared" si="7"/>
        <v>0.80000000000000071</v>
      </c>
      <c r="AH27" s="18"/>
      <c r="AI27" s="18"/>
      <c r="AJ27" s="17">
        <f t="shared" si="8"/>
        <v>3.1620553359683821</v>
      </c>
      <c r="AK27" s="17"/>
      <c r="AL27" s="17"/>
      <c r="AM27" s="17">
        <v>0</v>
      </c>
      <c r="AN27" s="17"/>
      <c r="AO27" s="17"/>
      <c r="AP27" s="20">
        <v>70</v>
      </c>
      <c r="AQ27" s="18"/>
      <c r="AR27" s="18"/>
    </row>
    <row r="28" spans="2:44" x14ac:dyDescent="0.55000000000000004">
      <c r="B28" s="9" t="s">
        <v>37</v>
      </c>
      <c r="C28" t="s">
        <v>43</v>
      </c>
      <c r="D28" s="10">
        <v>86780</v>
      </c>
      <c r="E28" s="28">
        <v>0.66149635036497123</v>
      </c>
      <c r="F28" s="11"/>
      <c r="G28" s="11"/>
      <c r="H28" s="12">
        <v>477</v>
      </c>
      <c r="I28" s="12">
        <v>329</v>
      </c>
      <c r="J28" s="12">
        <v>467</v>
      </c>
      <c r="K28" s="12">
        <v>116</v>
      </c>
      <c r="L28" s="13">
        <v>116</v>
      </c>
      <c r="M28" s="12">
        <v>500</v>
      </c>
      <c r="N28" s="15">
        <f t="shared" si="9"/>
        <v>1</v>
      </c>
      <c r="O28" s="16">
        <f t="shared" si="10"/>
        <v>31.027253668763095</v>
      </c>
      <c r="P28" s="11">
        <f t="shared" si="11"/>
        <v>75.681341719077565</v>
      </c>
      <c r="Q28" s="11">
        <f t="shared" si="12"/>
        <v>4.0258620689655169</v>
      </c>
      <c r="R28" s="11">
        <f t="shared" si="13"/>
        <v>4.3103448275862073</v>
      </c>
      <c r="S28" s="11">
        <f>(R28/Q28)</f>
        <v>1.0706638115631693</v>
      </c>
      <c r="T28" s="17">
        <f t="shared" si="6"/>
        <v>109.40170940170941</v>
      </c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>
        <v>24.4</v>
      </c>
      <c r="AF28">
        <v>23.5</v>
      </c>
      <c r="AG28" s="2">
        <f t="shared" si="7"/>
        <v>0.89999999999999858</v>
      </c>
      <c r="AH28" s="18"/>
      <c r="AI28" s="18"/>
      <c r="AJ28" s="17">
        <f t="shared" si="8"/>
        <v>3.688524590163929</v>
      </c>
      <c r="AK28" s="17"/>
      <c r="AL28" s="17"/>
      <c r="AM28" s="17">
        <v>0</v>
      </c>
      <c r="AN28" s="17"/>
      <c r="AO28" s="17"/>
      <c r="AP28" s="20">
        <v>70</v>
      </c>
      <c r="AQ28" s="18"/>
      <c r="AR28" s="18"/>
    </row>
    <row r="29" spans="2:44" x14ac:dyDescent="0.55000000000000004">
      <c r="B29" t="s">
        <v>41</v>
      </c>
      <c r="C29" t="s">
        <v>43</v>
      </c>
      <c r="D29" s="9">
        <v>66696</v>
      </c>
      <c r="E29" s="21">
        <v>33.944281524926673</v>
      </c>
      <c r="F29" s="11">
        <f>AVERAGE(E29:E34)</f>
        <v>23.786400481598779</v>
      </c>
      <c r="G29" s="11">
        <f>STDEV(E29:E34)/SQRT(6)</f>
        <v>4.8063544117974191</v>
      </c>
      <c r="H29" s="24">
        <v>324.39999999999998</v>
      </c>
      <c r="I29" s="24">
        <v>249.6</v>
      </c>
      <c r="J29" s="24">
        <v>307.2</v>
      </c>
      <c r="K29" s="24">
        <v>52.9</v>
      </c>
      <c r="L29" s="25">
        <v>31.5</v>
      </c>
      <c r="M29" s="24">
        <v>61.8</v>
      </c>
      <c r="N29" s="15">
        <f t="shared" si="9"/>
        <v>1.6793650793650794</v>
      </c>
      <c r="O29" s="16">
        <f t="shared" si="10"/>
        <v>23.057953144266335</v>
      </c>
      <c r="P29" s="11">
        <f t="shared" si="11"/>
        <v>83.692971639950684</v>
      </c>
      <c r="Q29" s="11">
        <f t="shared" si="12"/>
        <v>5.8071833648393199</v>
      </c>
      <c r="R29" s="11">
        <f t="shared" si="13"/>
        <v>1.9619047619047618</v>
      </c>
      <c r="S29" s="11">
        <f t="shared" si="14"/>
        <v>0.33784102182539677</v>
      </c>
      <c r="T29" s="17">
        <f t="shared" si="6"/>
        <v>11.915060951631931</v>
      </c>
      <c r="U29" s="11">
        <f>AVERAGE(O29:O34)</f>
        <v>23.230757197853492</v>
      </c>
      <c r="V29" s="11">
        <f>STDEV(O29:O34)/SQRT(6)</f>
        <v>0.57414561638531125</v>
      </c>
      <c r="W29" s="11">
        <f>AVERAGE(P29:P34)</f>
        <v>79.094395170171964</v>
      </c>
      <c r="X29" s="11">
        <f>STDEV(P29:P34)/SQRT(6)</f>
        <v>3.7257062167891961</v>
      </c>
      <c r="Y29" s="11">
        <f>AVERAGE(S29:S34)</f>
        <v>0.89576329161959556</v>
      </c>
      <c r="Z29" s="11">
        <f>STDEV(S29:S34)/SQRT(6)</f>
        <v>0.16967781517940117</v>
      </c>
      <c r="AA29" s="11">
        <f>AVERAGE(T29:T34)</f>
        <v>48.248974865277582</v>
      </c>
      <c r="AB29" s="11">
        <f>STDEV(T29:T34)/SQRT(6)</f>
        <v>10.419101565962286</v>
      </c>
      <c r="AC29" s="11">
        <f>AVERAGE(N29:N34)</f>
        <v>1.8126828841343112</v>
      </c>
      <c r="AD29" s="11">
        <f>STDEV(N29:N34)/SQRT(6)</f>
        <v>0.31117475005744999</v>
      </c>
      <c r="AE29" s="26">
        <v>26.3</v>
      </c>
      <c r="AF29" s="26">
        <v>24.5</v>
      </c>
      <c r="AG29" s="2">
        <f t="shared" si="7"/>
        <v>1.8000000000000007</v>
      </c>
      <c r="AH29" s="18">
        <f>AVERAGE(AE29:AE34)</f>
        <v>24.283333333333331</v>
      </c>
      <c r="AI29" s="17">
        <f>STDEV(AE29:AE34)/SQRT(6)</f>
        <v>0.60850454211762295</v>
      </c>
      <c r="AJ29" s="17">
        <f t="shared" si="8"/>
        <v>6.8441064638783295</v>
      </c>
      <c r="AK29" s="17">
        <f>AVERAGE(AJ29:AJ34)</f>
        <v>5.5756762182584048</v>
      </c>
      <c r="AL29" s="17">
        <f>STDEV(AJ29:AJ34)/SQRT(6)</f>
        <v>0.67001312448927364</v>
      </c>
      <c r="AM29" s="23">
        <v>1</v>
      </c>
      <c r="AN29" s="17">
        <f>AVERAGE(AM29:AM34)</f>
        <v>2.6666666666666665</v>
      </c>
      <c r="AO29" s="17">
        <f>STDEV(AM29:AM34)/SQRT(6)</f>
        <v>0.42163702135578401</v>
      </c>
      <c r="AP29" s="20">
        <v>67</v>
      </c>
      <c r="AQ29" s="18">
        <f>AVERAGE(AP29:AP34)</f>
        <v>68.5</v>
      </c>
      <c r="AR29" s="17">
        <f>STDEV(AP29:AP34)/SQRT(6)</f>
        <v>3.6216938946667856</v>
      </c>
    </row>
    <row r="30" spans="2:44" x14ac:dyDescent="0.55000000000000004">
      <c r="B30" t="s">
        <v>41</v>
      </c>
      <c r="C30" t="s">
        <v>43</v>
      </c>
      <c r="D30" s="9">
        <v>66679</v>
      </c>
      <c r="E30" s="21">
        <v>10.807174887892362</v>
      </c>
      <c r="F30" s="11"/>
      <c r="G30" s="11"/>
      <c r="H30" s="24">
        <v>307.3</v>
      </c>
      <c r="I30" s="24">
        <v>235.9</v>
      </c>
      <c r="J30" s="24">
        <v>266.89999999999998</v>
      </c>
      <c r="K30" s="24">
        <v>79.400000000000006</v>
      </c>
      <c r="L30" s="25">
        <v>25</v>
      </c>
      <c r="M30" s="24">
        <v>81</v>
      </c>
      <c r="N30" s="15">
        <f t="shared" si="9"/>
        <v>3.1760000000000002</v>
      </c>
      <c r="O30" s="16">
        <f t="shared" si="10"/>
        <v>23.234624145785872</v>
      </c>
      <c r="P30" s="11">
        <f t="shared" si="11"/>
        <v>74.16205662219329</v>
      </c>
      <c r="Q30" s="11">
        <f t="shared" si="12"/>
        <v>3.3614609571788407</v>
      </c>
      <c r="R30" s="11">
        <f t="shared" si="13"/>
        <v>3.24</v>
      </c>
      <c r="S30" s="11">
        <f t="shared" si="14"/>
        <v>0.96386661671037865</v>
      </c>
      <c r="T30" s="17">
        <f t="shared" si="6"/>
        <v>29.866666666666671</v>
      </c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26">
        <v>22</v>
      </c>
      <c r="AF30" s="26">
        <v>21.3</v>
      </c>
      <c r="AG30" s="2">
        <f t="shared" si="7"/>
        <v>0.69999999999999929</v>
      </c>
      <c r="AH30" s="18"/>
      <c r="AI30" s="18"/>
      <c r="AJ30" s="17">
        <f t="shared" si="8"/>
        <v>3.1818181818181785</v>
      </c>
      <c r="AK30" s="17"/>
      <c r="AL30" s="17"/>
      <c r="AM30" s="23">
        <v>4</v>
      </c>
      <c r="AN30" s="17"/>
      <c r="AO30" s="17"/>
      <c r="AP30" s="20">
        <v>75</v>
      </c>
      <c r="AQ30" s="18"/>
      <c r="AR30" s="18"/>
    </row>
    <row r="31" spans="2:44" x14ac:dyDescent="0.55000000000000004">
      <c r="B31" t="s">
        <v>41</v>
      </c>
      <c r="C31" t="s">
        <v>43</v>
      </c>
      <c r="D31" s="9">
        <v>66622</v>
      </c>
      <c r="E31" s="21">
        <v>19.06227800142079</v>
      </c>
      <c r="F31" s="11"/>
      <c r="G31" s="11"/>
      <c r="H31" s="24">
        <v>878.2</v>
      </c>
      <c r="I31" s="24">
        <v>688</v>
      </c>
      <c r="J31" s="24">
        <v>909</v>
      </c>
      <c r="K31" s="24">
        <v>325</v>
      </c>
      <c r="L31" s="25">
        <v>342.6</v>
      </c>
      <c r="M31" s="24">
        <v>589.70000000000005</v>
      </c>
      <c r="N31" s="15">
        <f t="shared" si="9"/>
        <v>0.94862813776999411</v>
      </c>
      <c r="O31" s="16">
        <f t="shared" si="10"/>
        <v>21.657936688681403</v>
      </c>
      <c r="P31" s="31">
        <f t="shared" si="11"/>
        <v>62.992484627647457</v>
      </c>
      <c r="Q31" s="11">
        <f t="shared" si="12"/>
        <v>2.7969230769230768</v>
      </c>
      <c r="R31" s="11">
        <f t="shared" si="13"/>
        <v>1.7212492702860478</v>
      </c>
      <c r="S31" s="11">
        <f t="shared" si="14"/>
        <v>0.61540815494275636</v>
      </c>
      <c r="T31" s="17">
        <f t="shared" si="6"/>
        <v>42.311643835616444</v>
      </c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26">
        <v>25.5</v>
      </c>
      <c r="AF31" s="26">
        <v>24.1</v>
      </c>
      <c r="AG31" s="2">
        <f t="shared" si="7"/>
        <v>1.3999999999999986</v>
      </c>
      <c r="AH31" s="18"/>
      <c r="AI31" s="18"/>
      <c r="AJ31" s="17">
        <f t="shared" si="8"/>
        <v>5.4901960784313673</v>
      </c>
      <c r="AK31" s="17"/>
      <c r="AL31" s="17"/>
      <c r="AM31" s="23">
        <v>3</v>
      </c>
      <c r="AN31" s="17"/>
      <c r="AO31" s="17"/>
      <c r="AP31" s="20">
        <v>76</v>
      </c>
      <c r="AQ31" s="18"/>
      <c r="AR31" s="18"/>
    </row>
    <row r="32" spans="2:44" x14ac:dyDescent="0.55000000000000004">
      <c r="B32" t="s">
        <v>41</v>
      </c>
      <c r="C32" t="s">
        <v>43</v>
      </c>
      <c r="D32" s="9">
        <v>66629</v>
      </c>
      <c r="E32" s="21">
        <v>35.523783337915866</v>
      </c>
      <c r="F32" s="11"/>
      <c r="G32" s="11"/>
      <c r="H32" s="24">
        <v>514</v>
      </c>
      <c r="I32" s="24">
        <v>381.6</v>
      </c>
      <c r="J32" s="24">
        <v>437.5</v>
      </c>
      <c r="K32" s="24">
        <v>61.3</v>
      </c>
      <c r="L32" s="25">
        <v>29.8</v>
      </c>
      <c r="M32" s="24">
        <v>335.5</v>
      </c>
      <c r="N32" s="15">
        <f t="shared" si="9"/>
        <v>2.0570469798657718</v>
      </c>
      <c r="O32" s="16">
        <f t="shared" si="10"/>
        <v>25.758754863813223</v>
      </c>
      <c r="P32" s="11">
        <f t="shared" si="11"/>
        <v>88.07392996108949</v>
      </c>
      <c r="Q32" s="11">
        <f t="shared" si="12"/>
        <v>7.137030995106036</v>
      </c>
      <c r="R32" s="11">
        <f t="shared" si="13"/>
        <v>11.258389261744966</v>
      </c>
      <c r="S32" s="11">
        <f t="shared" si="14"/>
        <v>1.5774611697027805</v>
      </c>
      <c r="T32" s="17">
        <f t="shared" si="6"/>
        <v>81.259968102073373</v>
      </c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26">
        <v>24</v>
      </c>
      <c r="AF32" s="26">
        <v>22.1</v>
      </c>
      <c r="AG32" s="2">
        <f t="shared" si="7"/>
        <v>1.8999999999999986</v>
      </c>
      <c r="AH32" s="18"/>
      <c r="AI32" s="18"/>
      <c r="AJ32" s="17">
        <f t="shared" si="8"/>
        <v>7.9166666666666607</v>
      </c>
      <c r="AK32" s="17"/>
      <c r="AL32" s="17"/>
      <c r="AM32" s="23">
        <v>2</v>
      </c>
      <c r="AN32" s="17"/>
      <c r="AO32" s="17"/>
      <c r="AP32" s="20">
        <v>77</v>
      </c>
      <c r="AQ32" s="18"/>
      <c r="AR32" s="18"/>
    </row>
    <row r="33" spans="1:44" x14ac:dyDescent="0.55000000000000004">
      <c r="B33" t="s">
        <v>41</v>
      </c>
      <c r="C33" t="s">
        <v>43</v>
      </c>
      <c r="D33" s="9">
        <v>68589</v>
      </c>
      <c r="E33" s="21">
        <v>32.926964917354461</v>
      </c>
      <c r="F33" s="11"/>
      <c r="G33" s="11"/>
      <c r="H33" s="24">
        <v>521.29999999999995</v>
      </c>
      <c r="I33" s="24">
        <v>405.3</v>
      </c>
      <c r="J33" s="24">
        <v>502.6</v>
      </c>
      <c r="K33" s="24">
        <v>82.9</v>
      </c>
      <c r="L33" s="25">
        <v>50.5</v>
      </c>
      <c r="M33" s="24">
        <v>282.60000000000002</v>
      </c>
      <c r="N33" s="15">
        <f t="shared" si="9"/>
        <v>1.6415841584158417</v>
      </c>
      <c r="O33" s="16">
        <f t="shared" si="10"/>
        <v>22.252062152311524</v>
      </c>
      <c r="P33" s="11">
        <f t="shared" si="11"/>
        <v>84.097448685977355</v>
      </c>
      <c r="Q33" s="11">
        <f t="shared" si="12"/>
        <v>6.0627261761158024</v>
      </c>
      <c r="R33" s="11">
        <f t="shared" si="13"/>
        <v>5.5960396039603966</v>
      </c>
      <c r="S33" s="11">
        <f t="shared" si="14"/>
        <v>0.92302364339100051</v>
      </c>
      <c r="T33" s="17">
        <f t="shared" si="6"/>
        <v>55.30140576602335</v>
      </c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26">
        <v>23.8</v>
      </c>
      <c r="AF33" s="26">
        <v>22.6</v>
      </c>
      <c r="AG33" s="2">
        <f t="shared" si="7"/>
        <v>1.1999999999999993</v>
      </c>
      <c r="AH33" s="18"/>
      <c r="AI33" s="18"/>
      <c r="AJ33" s="17">
        <f t="shared" si="8"/>
        <v>5.0420168067226854</v>
      </c>
      <c r="AK33" s="17"/>
      <c r="AL33" s="17"/>
      <c r="AM33" s="23">
        <v>3</v>
      </c>
      <c r="AN33" s="17"/>
      <c r="AO33" s="17"/>
      <c r="AP33" s="20">
        <v>58</v>
      </c>
      <c r="AQ33" s="18"/>
      <c r="AR33" s="18"/>
    </row>
    <row r="34" spans="1:44" x14ac:dyDescent="0.55000000000000004">
      <c r="B34" t="s">
        <v>41</v>
      </c>
      <c r="C34" t="s">
        <v>43</v>
      </c>
      <c r="D34" s="9">
        <v>68609</v>
      </c>
      <c r="E34" s="21">
        <v>10.453920220082535</v>
      </c>
      <c r="F34" s="11"/>
      <c r="G34" s="11"/>
      <c r="H34" s="24">
        <v>426.5</v>
      </c>
      <c r="I34" s="24">
        <v>326.60000000000002</v>
      </c>
      <c r="J34" s="24">
        <v>373.3</v>
      </c>
      <c r="K34" s="24">
        <v>78.7</v>
      </c>
      <c r="L34" s="25">
        <v>57.3</v>
      </c>
      <c r="M34" s="24">
        <v>260.10000000000002</v>
      </c>
      <c r="N34" s="15">
        <f t="shared" si="9"/>
        <v>1.37347294938918</v>
      </c>
      <c r="O34" s="16">
        <f t="shared" si="10"/>
        <v>23.423212192262596</v>
      </c>
      <c r="P34" s="11">
        <f t="shared" si="11"/>
        <v>81.547479484173508</v>
      </c>
      <c r="Q34" s="11">
        <f t="shared" si="12"/>
        <v>4.7433290978398981</v>
      </c>
      <c r="R34" s="11">
        <f t="shared" si="13"/>
        <v>4.5392670157068071</v>
      </c>
      <c r="S34" s="11">
        <f t="shared" si="14"/>
        <v>0.95697914314526045</v>
      </c>
      <c r="T34" s="17">
        <f t="shared" si="6"/>
        <v>68.839103869653755</v>
      </c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26">
        <v>24.1</v>
      </c>
      <c r="AF34" s="26">
        <v>22.9</v>
      </c>
      <c r="AG34" s="2">
        <f t="shared" si="7"/>
        <v>1.2000000000000028</v>
      </c>
      <c r="AH34" s="18"/>
      <c r="AI34" s="18"/>
      <c r="AJ34" s="17">
        <f t="shared" si="8"/>
        <v>4.9792531120332066</v>
      </c>
      <c r="AK34" s="17"/>
      <c r="AL34" s="17"/>
      <c r="AM34" s="23">
        <v>3</v>
      </c>
      <c r="AN34" s="17"/>
      <c r="AO34" s="17"/>
      <c r="AP34" s="20">
        <v>58</v>
      </c>
      <c r="AQ34" s="18"/>
      <c r="AR34" s="18"/>
    </row>
    <row r="35" spans="1:44" ht="15" customHeight="1" x14ac:dyDescent="0.55000000000000004">
      <c r="B35" s="9" t="s">
        <v>37</v>
      </c>
      <c r="C35" t="s">
        <v>44</v>
      </c>
      <c r="D35" s="9">
        <v>77658</v>
      </c>
      <c r="E35" s="21">
        <v>-0.11690437222354776</v>
      </c>
      <c r="F35" s="11">
        <f>AVERAGE(E35:E37)</f>
        <v>-0.23427232119359923</v>
      </c>
      <c r="G35" s="11">
        <f>STDEV(E35:E37)/SQRT(3)</f>
        <v>0.15452010105259995</v>
      </c>
      <c r="H35" s="24">
        <v>517</v>
      </c>
      <c r="I35" s="24">
        <v>363</v>
      </c>
      <c r="J35" s="24">
        <v>594</v>
      </c>
      <c r="K35" s="24">
        <v>91</v>
      </c>
      <c r="L35" s="25">
        <v>91</v>
      </c>
      <c r="M35" s="24">
        <v>641</v>
      </c>
      <c r="N35" s="15">
        <f t="shared" si="9"/>
        <v>1</v>
      </c>
      <c r="O35" s="16">
        <f t="shared" si="10"/>
        <v>29.787234042553195</v>
      </c>
      <c r="P35" s="11">
        <f t="shared" si="11"/>
        <v>82.398452611218573</v>
      </c>
      <c r="Q35" s="11">
        <f t="shared" si="12"/>
        <v>6.5274725274725274</v>
      </c>
      <c r="R35" s="11">
        <f t="shared" si="13"/>
        <v>7.0439560439560438</v>
      </c>
      <c r="S35" s="11">
        <f t="shared" si="14"/>
        <v>1.0791245791245792</v>
      </c>
      <c r="T35" s="17">
        <f t="shared" si="6"/>
        <v>109.34393638170974</v>
      </c>
      <c r="U35" s="11">
        <f>AVERAGE(O35:O37)</f>
        <v>34.143729125732229</v>
      </c>
      <c r="V35" s="11">
        <f>STDEV(O35:O37)/SQRT(3)</f>
        <v>2.2053505252102656</v>
      </c>
      <c r="W35" s="11">
        <f>AVERAGE(P35:P37)</f>
        <v>81.071559827502554</v>
      </c>
      <c r="X35" s="11">
        <f>STDEV(P35:P37)/SQRT(3)</f>
        <v>3.0983979069958316</v>
      </c>
      <c r="Y35" s="11">
        <f>AVERAGE(S35:S37)</f>
        <v>1.0368055027707626</v>
      </c>
      <c r="Z35" s="11">
        <f>STDEV(S35:S37)/SQRT(3)</f>
        <v>2.209239846636063E-2</v>
      </c>
      <c r="AA35" s="11">
        <f>AVERAGE(T35:T37)</f>
        <v>104.50051940918149</v>
      </c>
      <c r="AB35" s="11">
        <f>STDEV(T35:T37)/SQRT(3)</f>
        <v>2.5784490013466717</v>
      </c>
      <c r="AC35" s="11">
        <f>AVERAGE(N35:N37)</f>
        <v>1</v>
      </c>
      <c r="AD35" s="11">
        <f>STDEV(N35:N37)/SQRT(3)</f>
        <v>0</v>
      </c>
      <c r="AE35" s="26">
        <v>25.2</v>
      </c>
      <c r="AF35" s="26">
        <v>23.5</v>
      </c>
      <c r="AG35" s="2">
        <f t="shared" si="7"/>
        <v>1.6999999999999993</v>
      </c>
      <c r="AH35" s="18">
        <f>AVERAGE(AE35:AE37)</f>
        <v>24.833333333333332</v>
      </c>
      <c r="AI35" s="17">
        <f>STDEV(AE35:AE37)/SQRT(3)</f>
        <v>0.20275875100994042</v>
      </c>
      <c r="AJ35" s="17">
        <f t="shared" si="8"/>
        <v>6.7460317460317425</v>
      </c>
      <c r="AK35" s="17">
        <f>AVERAGE(AJ35:AJ37)</f>
        <v>6.1613390876063647</v>
      </c>
      <c r="AL35" s="17">
        <f>STDEV(AJ35:AJ37)/SQRT(3)</f>
        <v>1.3008615093637768</v>
      </c>
      <c r="AM35" s="23">
        <v>0</v>
      </c>
      <c r="AN35" s="17">
        <f>AVERAGE(AM35:AM37)</f>
        <v>0</v>
      </c>
      <c r="AO35" s="17">
        <f>STDEV(AM35:AM37)/SQRT(3)</f>
        <v>0</v>
      </c>
      <c r="AP35" s="20">
        <v>93</v>
      </c>
      <c r="AQ35" s="18">
        <f>AVERAGE(AP35:AP37)</f>
        <v>93</v>
      </c>
      <c r="AR35" s="17">
        <f>STDEV(AP35:AP37)/SQRT(3)</f>
        <v>0</v>
      </c>
    </row>
    <row r="36" spans="1:44" x14ac:dyDescent="0.55000000000000004">
      <c r="B36" s="9" t="s">
        <v>37</v>
      </c>
      <c r="C36" t="s">
        <v>44</v>
      </c>
      <c r="D36" s="9">
        <v>77659</v>
      </c>
      <c r="E36" s="21">
        <v>-4.5372050816720133E-2</v>
      </c>
      <c r="F36" s="11"/>
      <c r="G36" s="11"/>
      <c r="H36" s="24">
        <v>753</v>
      </c>
      <c r="I36" s="24">
        <v>475</v>
      </c>
      <c r="J36" s="24">
        <v>713</v>
      </c>
      <c r="K36" s="24">
        <v>187</v>
      </c>
      <c r="L36" s="25">
        <v>187</v>
      </c>
      <c r="M36" s="24">
        <v>732</v>
      </c>
      <c r="N36" s="15">
        <f t="shared" si="9"/>
        <v>1</v>
      </c>
      <c r="O36" s="16">
        <f t="shared" si="10"/>
        <v>36.918990703851264</v>
      </c>
      <c r="P36" s="11">
        <f t="shared" si="11"/>
        <v>75.166002656042494</v>
      </c>
      <c r="Q36" s="11">
        <f t="shared" si="12"/>
        <v>3.8128342245989306</v>
      </c>
      <c r="R36" s="11">
        <f t="shared" si="13"/>
        <v>3.9144385026737969</v>
      </c>
      <c r="S36" s="11">
        <f t="shared" si="14"/>
        <v>1.026647966339411</v>
      </c>
      <c r="T36" s="17">
        <f t="shared" si="6"/>
        <v>103.61216730038024</v>
      </c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26">
        <v>24.5</v>
      </c>
      <c r="AF36" s="26">
        <v>23.6</v>
      </c>
      <c r="AG36" s="2">
        <f t="shared" si="7"/>
        <v>0.89999999999999858</v>
      </c>
      <c r="AH36" s="18"/>
      <c r="AI36" s="18"/>
      <c r="AJ36" s="17">
        <f t="shared" si="8"/>
        <v>3.6734693877550963</v>
      </c>
      <c r="AK36" s="17"/>
      <c r="AL36" s="17"/>
      <c r="AM36" s="23">
        <v>0</v>
      </c>
      <c r="AN36" s="17"/>
      <c r="AO36" s="17"/>
      <c r="AP36" s="20">
        <v>93</v>
      </c>
      <c r="AQ36" s="18"/>
      <c r="AR36" s="18"/>
    </row>
    <row r="37" spans="1:44" x14ac:dyDescent="0.55000000000000004">
      <c r="B37" s="9" t="s">
        <v>37</v>
      </c>
      <c r="C37" t="s">
        <v>44</v>
      </c>
      <c r="D37" s="9">
        <v>77594</v>
      </c>
      <c r="E37" s="21">
        <v>-0.5405405405405298</v>
      </c>
      <c r="F37" s="11"/>
      <c r="G37" s="11"/>
      <c r="H37" s="24">
        <v>669</v>
      </c>
      <c r="I37" s="24">
        <v>430</v>
      </c>
      <c r="J37" s="24">
        <v>646</v>
      </c>
      <c r="K37" s="24">
        <v>96</v>
      </c>
      <c r="L37" s="25">
        <v>96</v>
      </c>
      <c r="M37" s="24">
        <v>649</v>
      </c>
      <c r="N37" s="15">
        <f t="shared" si="9"/>
        <v>1</v>
      </c>
      <c r="O37" s="16">
        <f t="shared" si="10"/>
        <v>35.72496263079222</v>
      </c>
      <c r="P37" s="11">
        <f t="shared" si="11"/>
        <v>85.650224215246638</v>
      </c>
      <c r="Q37" s="11">
        <f t="shared" si="12"/>
        <v>6.729166666666667</v>
      </c>
      <c r="R37" s="11">
        <f t="shared" si="13"/>
        <v>6.760416666666667</v>
      </c>
      <c r="S37" s="11">
        <f t="shared" si="14"/>
        <v>1.0046439628482973</v>
      </c>
      <c r="T37" s="17">
        <f t="shared" si="6"/>
        <v>100.54545454545453</v>
      </c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26">
        <v>24.8</v>
      </c>
      <c r="AF37" s="26">
        <v>22.8</v>
      </c>
      <c r="AG37" s="2">
        <f t="shared" si="7"/>
        <v>2</v>
      </c>
      <c r="AH37" s="18"/>
      <c r="AI37" s="18"/>
      <c r="AJ37" s="17">
        <f t="shared" si="8"/>
        <v>8.064516129032258</v>
      </c>
      <c r="AK37" s="17"/>
      <c r="AL37" s="17"/>
      <c r="AM37" s="23">
        <v>0</v>
      </c>
      <c r="AN37" s="17"/>
      <c r="AO37" s="17"/>
      <c r="AP37" s="20">
        <v>93</v>
      </c>
      <c r="AQ37" s="18"/>
      <c r="AR37" s="18"/>
    </row>
    <row r="38" spans="1:44" x14ac:dyDescent="0.55000000000000004">
      <c r="B38" t="s">
        <v>41</v>
      </c>
      <c r="C38" t="s">
        <v>44</v>
      </c>
      <c r="D38" s="9">
        <v>65349</v>
      </c>
      <c r="E38" s="21">
        <v>52.53910950661853</v>
      </c>
      <c r="F38" s="11">
        <f>AVERAGE(E38:E43)</f>
        <v>39.618004359662685</v>
      </c>
      <c r="G38" s="11">
        <f>STDEV(E38:E43)/SQRT(6)</f>
        <v>3.4174841050079623</v>
      </c>
      <c r="H38" s="32">
        <v>290.10000000000002</v>
      </c>
      <c r="I38" s="32">
        <v>164.3</v>
      </c>
      <c r="J38" s="32">
        <v>247.7</v>
      </c>
      <c r="K38" s="32">
        <v>38.200000000000003</v>
      </c>
      <c r="L38" s="33">
        <v>16.899999999999999</v>
      </c>
      <c r="M38" s="32">
        <v>53</v>
      </c>
      <c r="N38" s="15">
        <f t="shared" si="9"/>
        <v>2.2603550295857993</v>
      </c>
      <c r="O38" s="16">
        <f t="shared" si="10"/>
        <v>43.364357118235098</v>
      </c>
      <c r="P38" s="11">
        <f t="shared" si="11"/>
        <v>86.832126852809381</v>
      </c>
      <c r="Q38" s="11">
        <f t="shared" si="12"/>
        <v>6.484293193717277</v>
      </c>
      <c r="R38" s="11">
        <f t="shared" si="13"/>
        <v>3.1360946745562135</v>
      </c>
      <c r="S38" s="11">
        <f t="shared" si="14"/>
        <v>0.48364479841763169</v>
      </c>
      <c r="T38" s="17">
        <f t="shared" si="6"/>
        <v>17.231503579952268</v>
      </c>
      <c r="U38" s="11">
        <f>AVERAGE(O38:O43)</f>
        <v>28.539153963745051</v>
      </c>
      <c r="V38" s="11">
        <f>STDEV(O38:O43)/SQRT(6)</f>
        <v>3.9330991631079377</v>
      </c>
      <c r="W38" s="11">
        <f>AVERAGE(P38:P43)</f>
        <v>72.561697866475356</v>
      </c>
      <c r="X38" s="11">
        <f>STDEV(P38:P43)/SQRT(6)</f>
        <v>6.9417403018730344</v>
      </c>
      <c r="Y38" s="11">
        <f>AVERAGE(S38:S43)</f>
        <v>0.80947412915661132</v>
      </c>
      <c r="Z38" s="11">
        <f>STDEV(S38:S43)/SQRT(6)</f>
        <v>0.15198686020556793</v>
      </c>
      <c r="AA38" s="11">
        <f>AVERAGE(T38:T43)</f>
        <v>49.681657230722863</v>
      </c>
      <c r="AB38" s="11">
        <f>STDEV(T38:T43)/SQRT(6)</f>
        <v>13.942033573235792</v>
      </c>
      <c r="AC38" s="11">
        <f>AVERAGE(N38:N43)</f>
        <v>1.5851409745674048</v>
      </c>
      <c r="AD38" s="11">
        <f>STDEV(N38:N43)/SQRT(6)</f>
        <v>0.23384055530704095</v>
      </c>
      <c r="AE38" s="34">
        <v>22.4</v>
      </c>
      <c r="AF38" s="34">
        <v>20.2</v>
      </c>
      <c r="AG38" s="2">
        <f t="shared" si="7"/>
        <v>2.1999999999999993</v>
      </c>
      <c r="AH38" s="18">
        <f>AVERAGE(AE38:AE43)</f>
        <v>24.566666666666666</v>
      </c>
      <c r="AI38" s="17">
        <f>STDEV(AE38:AE43)/SQRT(6)</f>
        <v>0.87203465782298184</v>
      </c>
      <c r="AJ38" s="17">
        <f t="shared" si="8"/>
        <v>9.8214285714285676</v>
      </c>
      <c r="AK38" s="17">
        <f>AVERAGE(AJ38:AJ43)</f>
        <v>10.28662673028853</v>
      </c>
      <c r="AL38" s="17">
        <f>STDEV(AJ38:AJ43)/SQRT(5)</f>
        <v>0.6770800872227708</v>
      </c>
      <c r="AM38" s="23">
        <v>3</v>
      </c>
      <c r="AN38" s="17">
        <f>AVERAGE(AM38:AM43)</f>
        <v>3.1666666666666665</v>
      </c>
      <c r="AO38" s="17">
        <f>STDEV(AM38:AM43)/SQRT(65)</f>
        <v>0.12194996872404223</v>
      </c>
      <c r="AP38" s="20">
        <v>61</v>
      </c>
      <c r="AQ38" s="18">
        <f>AVERAGE(AP38:AP43)</f>
        <v>67.166666666666671</v>
      </c>
      <c r="AR38" s="17">
        <f>STDEV(AP38:AP43)/SQRT(6)</f>
        <v>4.1506358281325699</v>
      </c>
    </row>
    <row r="39" spans="1:44" x14ac:dyDescent="0.55000000000000004">
      <c r="B39" t="s">
        <v>41</v>
      </c>
      <c r="C39" t="s">
        <v>44</v>
      </c>
      <c r="D39" s="9">
        <v>65350</v>
      </c>
      <c r="E39" s="21">
        <v>36.551392891450512</v>
      </c>
      <c r="F39" s="11"/>
      <c r="G39" s="11"/>
      <c r="H39" s="32">
        <v>236</v>
      </c>
      <c r="I39" s="32">
        <v>175.1</v>
      </c>
      <c r="J39" s="32">
        <v>230</v>
      </c>
      <c r="K39" s="32">
        <v>41.6</v>
      </c>
      <c r="L39" s="33">
        <v>31.8</v>
      </c>
      <c r="M39" s="32">
        <v>161</v>
      </c>
      <c r="N39" s="15">
        <f t="shared" si="9"/>
        <v>1.3081761006289307</v>
      </c>
      <c r="O39" s="16">
        <f t="shared" si="10"/>
        <v>25.805084745762713</v>
      </c>
      <c r="P39" s="11">
        <f t="shared" si="11"/>
        <v>82.372881355932208</v>
      </c>
      <c r="Q39" s="11">
        <f t="shared" si="12"/>
        <v>5.5288461538461533</v>
      </c>
      <c r="R39" s="11">
        <f t="shared" si="13"/>
        <v>5.0628930817610058</v>
      </c>
      <c r="S39" s="11">
        <f t="shared" si="14"/>
        <v>0.91572327044025159</v>
      </c>
      <c r="T39" s="17">
        <f t="shared" si="6"/>
        <v>68.57749469214437</v>
      </c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34">
        <v>22.3</v>
      </c>
      <c r="AF39" s="34">
        <v>19.7</v>
      </c>
      <c r="AG39" s="2">
        <f t="shared" si="7"/>
        <v>2.6000000000000014</v>
      </c>
      <c r="AH39" s="18"/>
      <c r="AI39" s="18"/>
      <c r="AJ39" s="17">
        <f t="shared" si="8"/>
        <v>11.659192825112113</v>
      </c>
      <c r="AK39" s="17"/>
      <c r="AL39" s="17"/>
      <c r="AM39" s="23">
        <v>3</v>
      </c>
      <c r="AN39" s="17"/>
      <c r="AO39" s="17"/>
      <c r="AP39" s="20">
        <v>61</v>
      </c>
      <c r="AQ39" s="18"/>
      <c r="AR39" s="18"/>
    </row>
    <row r="40" spans="1:44" x14ac:dyDescent="0.55000000000000004">
      <c r="B40" t="s">
        <v>41</v>
      </c>
      <c r="C40" t="s">
        <v>44</v>
      </c>
      <c r="D40" s="9">
        <v>65342</v>
      </c>
      <c r="E40" s="21">
        <v>29.363207547169822</v>
      </c>
      <c r="F40" s="11"/>
      <c r="G40" s="11"/>
      <c r="H40" s="32">
        <v>126</v>
      </c>
      <c r="I40" s="32">
        <v>88</v>
      </c>
      <c r="J40" s="32">
        <v>121</v>
      </c>
      <c r="K40" s="32">
        <v>76</v>
      </c>
      <c r="L40" s="33">
        <v>113</v>
      </c>
      <c r="M40" s="32">
        <v>134</v>
      </c>
      <c r="N40" s="15">
        <f t="shared" si="9"/>
        <v>0.67256637168141598</v>
      </c>
      <c r="O40" s="16">
        <f t="shared" si="10"/>
        <v>30.158730158730165</v>
      </c>
      <c r="P40" s="31">
        <f t="shared" si="11"/>
        <v>39.682539682539684</v>
      </c>
      <c r="Q40" s="11">
        <f t="shared" si="12"/>
        <v>1.5921052631578947</v>
      </c>
      <c r="R40" s="11">
        <f t="shared" si="13"/>
        <v>1.1858407079646018</v>
      </c>
      <c r="S40" s="11">
        <f t="shared" si="14"/>
        <v>0.74482556863892346</v>
      </c>
      <c r="T40" s="17">
        <f t="shared" si="6"/>
        <v>46.666666666666664</v>
      </c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34">
        <v>25.6</v>
      </c>
      <c r="AF40" s="34">
        <v>22.5</v>
      </c>
      <c r="AG40" s="2">
        <f t="shared" si="7"/>
        <v>3.1000000000000014</v>
      </c>
      <c r="AH40" s="18"/>
      <c r="AI40" s="18"/>
      <c r="AJ40" s="17">
        <f t="shared" si="8"/>
        <v>12.109375000000005</v>
      </c>
      <c r="AK40" s="17"/>
      <c r="AL40" s="17"/>
      <c r="AM40" s="23">
        <v>3</v>
      </c>
      <c r="AN40" s="17"/>
      <c r="AO40" s="17"/>
      <c r="AP40" s="20">
        <v>61</v>
      </c>
      <c r="AQ40" s="18"/>
      <c r="AR40" s="18"/>
    </row>
    <row r="41" spans="1:44" x14ac:dyDescent="0.55000000000000004">
      <c r="B41" t="s">
        <v>41</v>
      </c>
      <c r="C41" t="s">
        <v>44</v>
      </c>
      <c r="D41" s="9">
        <v>65383</v>
      </c>
      <c r="E41" s="21">
        <v>39.354838709677423</v>
      </c>
      <c r="F41" s="11"/>
      <c r="G41" s="11"/>
      <c r="H41" s="32">
        <v>126.1</v>
      </c>
      <c r="I41" s="32">
        <v>89.3</v>
      </c>
      <c r="J41" s="32">
        <v>103.8</v>
      </c>
      <c r="K41" s="32">
        <v>25.6</v>
      </c>
      <c r="L41" s="33">
        <v>12.2</v>
      </c>
      <c r="M41" s="32">
        <v>16.3</v>
      </c>
      <c r="N41" s="15">
        <f t="shared" si="9"/>
        <v>2.098360655737705</v>
      </c>
      <c r="O41" s="16">
        <f t="shared" si="10"/>
        <v>29.18318794607454</v>
      </c>
      <c r="P41" s="11">
        <f t="shared" si="11"/>
        <v>79.698651863600318</v>
      </c>
      <c r="Q41" s="11">
        <f t="shared" si="12"/>
        <v>4.0546875</v>
      </c>
      <c r="R41" s="11">
        <f t="shared" si="13"/>
        <v>1.3360655737704918</v>
      </c>
      <c r="S41" s="11">
        <f t="shared" si="14"/>
        <v>0.32951135538077642</v>
      </c>
      <c r="T41" s="17">
        <f t="shared" si="6"/>
        <v>5.2429667519181615</v>
      </c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34">
        <v>23.8</v>
      </c>
      <c r="AF41" s="34">
        <v>21.7</v>
      </c>
      <c r="AG41" s="2">
        <f t="shared" si="7"/>
        <v>2.1000000000000014</v>
      </c>
      <c r="AH41" s="18"/>
      <c r="AI41" s="18"/>
      <c r="AJ41" s="17">
        <f t="shared" si="8"/>
        <v>8.8235294117647118</v>
      </c>
      <c r="AK41" s="17"/>
      <c r="AL41" s="17"/>
      <c r="AM41" s="23">
        <v>3</v>
      </c>
      <c r="AN41" s="17"/>
      <c r="AO41" s="17"/>
      <c r="AP41" s="20">
        <v>61</v>
      </c>
      <c r="AQ41" s="18"/>
      <c r="AR41" s="18"/>
    </row>
    <row r="42" spans="1:44" x14ac:dyDescent="0.55000000000000004">
      <c r="B42" t="s">
        <v>41</v>
      </c>
      <c r="C42" t="s">
        <v>44</v>
      </c>
      <c r="D42" s="9">
        <v>66684</v>
      </c>
      <c r="E42" s="21">
        <v>45.804935370152762</v>
      </c>
      <c r="F42" s="11"/>
      <c r="G42" s="11"/>
      <c r="H42" s="24">
        <v>444.4</v>
      </c>
      <c r="I42" s="24">
        <v>385.4</v>
      </c>
      <c r="J42" s="24">
        <v>422.3</v>
      </c>
      <c r="K42" s="24">
        <v>129.30000000000001</v>
      </c>
      <c r="L42" s="25">
        <v>77.8</v>
      </c>
      <c r="M42" s="24">
        <v>263</v>
      </c>
      <c r="N42" s="15">
        <f t="shared" si="9"/>
        <v>1.6619537275064269</v>
      </c>
      <c r="O42" s="16">
        <f t="shared" si="10"/>
        <v>13.27632763276327</v>
      </c>
      <c r="P42" s="11">
        <f t="shared" si="11"/>
        <v>70.904590459045906</v>
      </c>
      <c r="Q42" s="11">
        <f t="shared" si="12"/>
        <v>3.2660479505027067</v>
      </c>
      <c r="R42" s="11">
        <f t="shared" si="13"/>
        <v>3.3804627249357329</v>
      </c>
      <c r="S42" s="11">
        <f t="shared" si="14"/>
        <v>1.0350315660293401</v>
      </c>
      <c r="T42" s="17">
        <f t="shared" si="6"/>
        <v>63.208191126279857</v>
      </c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26">
        <v>27.8</v>
      </c>
      <c r="AF42" s="2" t="s">
        <v>39</v>
      </c>
      <c r="AG42" s="2" t="s">
        <v>39</v>
      </c>
      <c r="AH42" s="18"/>
      <c r="AI42" s="18"/>
      <c r="AJ42" s="18" t="s">
        <v>39</v>
      </c>
      <c r="AK42" s="17"/>
      <c r="AL42" s="17"/>
      <c r="AM42" s="23">
        <v>5</v>
      </c>
      <c r="AN42" s="17"/>
      <c r="AO42" s="17"/>
      <c r="AP42" s="20">
        <v>74</v>
      </c>
      <c r="AQ42" s="18"/>
      <c r="AR42" s="18"/>
    </row>
    <row r="43" spans="1:44" x14ac:dyDescent="0.55000000000000004">
      <c r="B43" t="s">
        <v>41</v>
      </c>
      <c r="C43" t="s">
        <v>44</v>
      </c>
      <c r="D43" s="27">
        <v>82283</v>
      </c>
      <c r="E43" s="28">
        <v>34.094542132907065</v>
      </c>
      <c r="F43" s="11"/>
      <c r="G43" s="11"/>
      <c r="H43" s="24">
        <v>995</v>
      </c>
      <c r="I43" s="24">
        <v>702</v>
      </c>
      <c r="J43" s="24">
        <v>945</v>
      </c>
      <c r="K43" s="24">
        <v>240</v>
      </c>
      <c r="L43" s="25">
        <v>159</v>
      </c>
      <c r="M43" s="24">
        <v>844</v>
      </c>
      <c r="N43" s="15">
        <f t="shared" si="9"/>
        <v>1.5094339622641511</v>
      </c>
      <c r="O43" s="16">
        <f t="shared" si="10"/>
        <v>29.447236180904525</v>
      </c>
      <c r="P43" s="11">
        <f t="shared" si="11"/>
        <v>75.879396984924625</v>
      </c>
      <c r="Q43" s="11">
        <f t="shared" si="12"/>
        <v>3.9375</v>
      </c>
      <c r="R43" s="11">
        <f t="shared" si="13"/>
        <v>5.3081761006289305</v>
      </c>
      <c r="S43" s="11">
        <f t="shared" si="14"/>
        <v>1.3481082160327442</v>
      </c>
      <c r="T43" s="17">
        <f t="shared" si="6"/>
        <v>97.163120567375884</v>
      </c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26">
        <v>25.5</v>
      </c>
      <c r="AF43" s="26">
        <v>23.2</v>
      </c>
      <c r="AG43" s="2">
        <f t="shared" si="7"/>
        <v>2.3000000000000007</v>
      </c>
      <c r="AH43" s="18"/>
      <c r="AI43" s="18"/>
      <c r="AJ43" s="17">
        <f t="shared" si="8"/>
        <v>9.0196078431372584</v>
      </c>
      <c r="AK43" s="17"/>
      <c r="AL43" s="17"/>
      <c r="AM43" s="29">
        <v>2</v>
      </c>
      <c r="AN43" s="17"/>
      <c r="AO43" s="17"/>
      <c r="AP43" s="20">
        <v>85</v>
      </c>
      <c r="AQ43" s="18"/>
      <c r="AR43" s="18"/>
    </row>
    <row r="44" spans="1:44" x14ac:dyDescent="0.55000000000000004">
      <c r="D44" s="27"/>
      <c r="E44" s="28"/>
      <c r="F44" s="11"/>
      <c r="G44" s="11"/>
      <c r="H44" s="24"/>
      <c r="I44" s="24"/>
      <c r="J44" s="24"/>
      <c r="K44" s="24"/>
      <c r="L44" s="25"/>
      <c r="M44" s="24"/>
      <c r="N44" s="15"/>
      <c r="O44" s="16"/>
      <c r="P44" s="11"/>
      <c r="Q44" s="11"/>
      <c r="R44" s="11"/>
      <c r="S44" s="11"/>
      <c r="T44" s="17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26"/>
      <c r="AF44" s="26"/>
      <c r="AG44" s="2"/>
      <c r="AH44" s="18"/>
      <c r="AI44" s="18"/>
      <c r="AJ44" s="17"/>
      <c r="AK44" s="17"/>
      <c r="AL44" s="17"/>
      <c r="AM44" s="29"/>
      <c r="AN44" s="17"/>
      <c r="AO44" s="17"/>
      <c r="AP44" s="20"/>
      <c r="AQ44" s="18"/>
      <c r="AR44" s="18"/>
    </row>
    <row r="45" spans="1:44" x14ac:dyDescent="0.55000000000000004">
      <c r="A45" t="s">
        <v>45</v>
      </c>
      <c r="B45" t="s">
        <v>37</v>
      </c>
      <c r="C45" t="s">
        <v>38</v>
      </c>
      <c r="D45">
        <v>86779</v>
      </c>
      <c r="E45" s="11">
        <v>-9.4451003541907261E-2</v>
      </c>
      <c r="F45" s="11">
        <f>AVERAGE(E45:E47)</f>
        <v>-0.35932285016708776</v>
      </c>
      <c r="G45" s="11">
        <f>STDEV(E45:E47)/SQRT(3)</f>
        <v>0.34775887118766441</v>
      </c>
      <c r="H45" s="12">
        <v>668</v>
      </c>
      <c r="I45" s="12">
        <v>351</v>
      </c>
      <c r="J45" s="12">
        <v>323</v>
      </c>
      <c r="K45" s="12">
        <v>128</v>
      </c>
      <c r="L45" s="13">
        <v>128</v>
      </c>
      <c r="M45" s="12">
        <v>322</v>
      </c>
      <c r="N45" s="15">
        <f t="shared" ref="N45:N64" si="15">K45/L45</f>
        <v>1</v>
      </c>
      <c r="O45" s="16">
        <f t="shared" ref="O45:O64" si="16">100-(I45/H45)*100</f>
        <v>47.455089820359284</v>
      </c>
      <c r="P45" s="11">
        <f t="shared" ref="P45:P64" si="17">100-(K45/H45*100)</f>
        <v>80.838323353293418</v>
      </c>
      <c r="Q45" s="11">
        <f t="shared" ref="Q45:Q64" si="18">J45/K45</f>
        <v>2.5234375</v>
      </c>
      <c r="R45" s="11">
        <f t="shared" ref="R45:R64" si="19">M45/L45</f>
        <v>2.515625</v>
      </c>
      <c r="S45" s="11">
        <f t="shared" ref="S45:S64" si="20">(R45/Q45)</f>
        <v>0.99690402476780182</v>
      </c>
      <c r="T45" s="17">
        <f t="shared" si="6"/>
        <v>99.487179487179489</v>
      </c>
      <c r="U45" s="11">
        <f>AVERAGE(O45:O47)</f>
        <v>29.128198187397601</v>
      </c>
      <c r="V45" s="11">
        <f>STDEV(O45:O47)/SQRT(3)</f>
        <v>10.278560996867023</v>
      </c>
      <c r="W45" s="11">
        <f>AVERAGE(P45:P47)</f>
        <v>77.824435849060578</v>
      </c>
      <c r="X45" s="11">
        <f>STDEV(P45:P47)/SQRT(3)</f>
        <v>2.3319872347084849</v>
      </c>
      <c r="Y45" s="11">
        <f>AVERAGE(S45:S47)</f>
        <v>1.0127175437445999</v>
      </c>
      <c r="Z45" s="11">
        <f>STDEV(S45:S47)/SQRT(3)</f>
        <v>1.4293499929091935E-2</v>
      </c>
      <c r="AA45" s="11">
        <f>AVERAGE(T45:T47)</f>
        <v>101.74715210485039</v>
      </c>
      <c r="AB45" s="11">
        <f>STDEV(T45:T47)/SQRT(3)</f>
        <v>2.0090240272309159</v>
      </c>
      <c r="AC45" s="11">
        <f>AVERAGE(N45:N47)</f>
        <v>1</v>
      </c>
      <c r="AD45" s="11">
        <f>STDEV(N45:N47)/SQRT(3)</f>
        <v>0</v>
      </c>
      <c r="AE45">
        <v>24.7</v>
      </c>
      <c r="AF45" s="2" t="s">
        <v>39</v>
      </c>
      <c r="AG45" s="2" t="s">
        <v>39</v>
      </c>
      <c r="AH45" s="18">
        <f>AVERAGE(AE45:AE47)</f>
        <v>24.366666666666664</v>
      </c>
      <c r="AI45" s="17">
        <f>STDEV(AE45:AE47)/SQRT(3)</f>
        <v>0.43716256828679967</v>
      </c>
      <c r="AJ45" s="18" t="s">
        <v>39</v>
      </c>
      <c r="AK45" s="17"/>
      <c r="AL45" s="17"/>
      <c r="AM45" s="19" t="s">
        <v>40</v>
      </c>
      <c r="AN45" s="17"/>
      <c r="AO45" s="17"/>
      <c r="AP45" s="20">
        <v>70</v>
      </c>
      <c r="AQ45" s="18">
        <f>AVERAGE(AP45:AP47)</f>
        <v>70.666666666666671</v>
      </c>
      <c r="AR45" s="17">
        <f>STDEV(AP45:AP47)/SQRT(3)</f>
        <v>0.33333333333333331</v>
      </c>
    </row>
    <row r="46" spans="1:44" x14ac:dyDescent="0.55000000000000004">
      <c r="B46" t="s">
        <v>37</v>
      </c>
      <c r="C46" t="s">
        <v>38</v>
      </c>
      <c r="D46" s="10">
        <v>86695</v>
      </c>
      <c r="E46" s="11">
        <v>6.5189048239898156E-2</v>
      </c>
      <c r="F46" s="11"/>
      <c r="G46" s="11"/>
      <c r="H46" s="12">
        <v>949</v>
      </c>
      <c r="I46" s="12">
        <v>683</v>
      </c>
      <c r="J46" s="12">
        <v>897</v>
      </c>
      <c r="K46" s="12">
        <v>254</v>
      </c>
      <c r="L46" s="13">
        <v>254</v>
      </c>
      <c r="M46" s="12">
        <v>934</v>
      </c>
      <c r="N46" s="15">
        <f t="shared" si="15"/>
        <v>1</v>
      </c>
      <c r="O46" s="16">
        <f t="shared" si="16"/>
        <v>28.029504741833506</v>
      </c>
      <c r="P46" s="11">
        <f t="shared" si="17"/>
        <v>73.234984193888295</v>
      </c>
      <c r="Q46" s="11">
        <f t="shared" si="18"/>
        <v>3.5314960629921259</v>
      </c>
      <c r="R46" s="11">
        <f t="shared" si="19"/>
        <v>3.6771653543307088</v>
      </c>
      <c r="S46" s="11">
        <f t="shared" si="20"/>
        <v>1.0412486064659978</v>
      </c>
      <c r="T46" s="17">
        <f t="shared" si="6"/>
        <v>105.75427682737168</v>
      </c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>
        <v>24.9</v>
      </c>
      <c r="AF46" s="2" t="s">
        <v>39</v>
      </c>
      <c r="AG46" s="2" t="s">
        <v>39</v>
      </c>
      <c r="AH46" s="18"/>
      <c r="AI46" s="18"/>
      <c r="AJ46" s="18" t="s">
        <v>39</v>
      </c>
      <c r="AK46" s="17"/>
      <c r="AL46" s="17"/>
      <c r="AM46" s="19" t="s">
        <v>40</v>
      </c>
      <c r="AN46" s="17"/>
      <c r="AO46" s="17"/>
      <c r="AP46" s="20">
        <v>71</v>
      </c>
      <c r="AQ46" s="18"/>
      <c r="AR46" s="18"/>
    </row>
    <row r="47" spans="1:44" x14ac:dyDescent="0.55000000000000004">
      <c r="B47" t="s">
        <v>37</v>
      </c>
      <c r="C47" t="s">
        <v>38</v>
      </c>
      <c r="D47" s="10">
        <v>86694</v>
      </c>
      <c r="E47" s="11">
        <v>-1.0487065951992542</v>
      </c>
      <c r="F47" s="11"/>
      <c r="G47" s="11"/>
      <c r="H47" s="12">
        <v>1000</v>
      </c>
      <c r="I47" s="12">
        <v>881</v>
      </c>
      <c r="J47" s="12">
        <v>1000</v>
      </c>
      <c r="K47" s="12">
        <v>206</v>
      </c>
      <c r="L47" s="13">
        <v>206</v>
      </c>
      <c r="M47" s="12">
        <v>1000</v>
      </c>
      <c r="N47" s="15">
        <f t="shared" si="15"/>
        <v>1</v>
      </c>
      <c r="O47" s="16">
        <f t="shared" si="16"/>
        <v>11.900000000000006</v>
      </c>
      <c r="P47" s="11">
        <f t="shared" si="17"/>
        <v>79.400000000000006</v>
      </c>
      <c r="Q47" s="11">
        <f t="shared" si="18"/>
        <v>4.8543689320388346</v>
      </c>
      <c r="R47" s="11">
        <f t="shared" si="19"/>
        <v>4.8543689320388346</v>
      </c>
      <c r="S47" s="11">
        <f t="shared" si="20"/>
        <v>1</v>
      </c>
      <c r="T47" s="17">
        <f t="shared" si="6"/>
        <v>100</v>
      </c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>
        <v>23.5</v>
      </c>
      <c r="AF47" s="2" t="s">
        <v>39</v>
      </c>
      <c r="AG47" s="2" t="s">
        <v>39</v>
      </c>
      <c r="AH47" s="18"/>
      <c r="AI47" s="18"/>
      <c r="AJ47" s="18" t="s">
        <v>39</v>
      </c>
      <c r="AK47" s="17"/>
      <c r="AL47" s="17"/>
      <c r="AM47" s="19" t="s">
        <v>40</v>
      </c>
      <c r="AN47" s="17"/>
      <c r="AO47" s="17"/>
      <c r="AP47" s="20">
        <v>71</v>
      </c>
      <c r="AQ47" s="18"/>
      <c r="AR47" s="18"/>
    </row>
    <row r="48" spans="1:44" x14ac:dyDescent="0.55000000000000004">
      <c r="B48" t="s">
        <v>41</v>
      </c>
      <c r="C48" t="s">
        <v>38</v>
      </c>
      <c r="D48" s="9">
        <v>80636</v>
      </c>
      <c r="E48" s="21">
        <v>29.809829587552468</v>
      </c>
      <c r="F48" s="11">
        <f>AVERAGE(E48:E54)</f>
        <v>32.514566762150523</v>
      </c>
      <c r="G48" s="11">
        <f>STDEV(E48:E54)/SQRT(7)</f>
        <v>4.825605972407752</v>
      </c>
      <c r="H48" s="14">
        <v>500</v>
      </c>
      <c r="I48" s="14">
        <v>180</v>
      </c>
      <c r="J48" s="14">
        <v>500</v>
      </c>
      <c r="K48" s="14">
        <v>80</v>
      </c>
      <c r="L48" s="22">
        <v>10.5</v>
      </c>
      <c r="M48" s="14">
        <v>157.1</v>
      </c>
      <c r="N48" s="15">
        <f t="shared" si="15"/>
        <v>7.6190476190476186</v>
      </c>
      <c r="O48" s="16">
        <f t="shared" si="16"/>
        <v>64</v>
      </c>
      <c r="P48" s="11">
        <f t="shared" si="17"/>
        <v>84</v>
      </c>
      <c r="Q48" s="11">
        <f t="shared" si="18"/>
        <v>6.25</v>
      </c>
      <c r="R48" s="11">
        <f t="shared" si="19"/>
        <v>14.961904761904762</v>
      </c>
      <c r="S48" s="11">
        <f t="shared" si="20"/>
        <v>2.393904761904762</v>
      </c>
      <c r="T48" s="17">
        <f t="shared" si="6"/>
        <v>34.904761904761905</v>
      </c>
      <c r="U48" s="11">
        <f>AVERAGE(O48:O54)</f>
        <v>33.356193635941722</v>
      </c>
      <c r="V48" s="11">
        <f>STDEV(O48:O54)/SQRT(7)</f>
        <v>5.3519045725702439</v>
      </c>
      <c r="W48" s="11">
        <f>AVERAGE(P48:P54)</f>
        <v>75.481819133028438</v>
      </c>
      <c r="X48" s="11">
        <f>STDEV(P48:P54)/SQRT(7)</f>
        <v>3.7268671799197479</v>
      </c>
      <c r="Y48" s="11">
        <f>AVERAGE(S48:S54)</f>
        <v>1.103831398484834</v>
      </c>
      <c r="Z48" s="11">
        <f>STDEV(S48:S54)/SQRT(7)</f>
        <v>0.25462563679151129</v>
      </c>
      <c r="AA48" s="11">
        <f>AVERAGE(T48:T54)</f>
        <v>42.686908302737656</v>
      </c>
      <c r="AB48" s="11">
        <f>STDEV(T48:T54)/SQRT(7)</f>
        <v>5.9370065475384086</v>
      </c>
      <c r="AC48" s="11">
        <f>AVERAGE(N48:N54)</f>
        <v>2.7336154916512063</v>
      </c>
      <c r="AD48" s="11">
        <f>STDEV(N48:N54)/SQRT(7)</f>
        <v>0.87403120623415931</v>
      </c>
      <c r="AE48" s="34">
        <v>24.3</v>
      </c>
      <c r="AF48" s="34">
        <v>23.8</v>
      </c>
      <c r="AG48" s="2">
        <f t="shared" si="7"/>
        <v>0.5</v>
      </c>
      <c r="AH48" s="18">
        <f>AVERAGE(AE48:AE54)</f>
        <v>25.914285714285711</v>
      </c>
      <c r="AI48" s="17">
        <f>STDEV(AE48:AE54)/SQRT(7)</f>
        <v>0.33695313467303767</v>
      </c>
      <c r="AJ48" s="17">
        <f t="shared" si="8"/>
        <v>2.0576131687242798</v>
      </c>
      <c r="AK48" s="17">
        <f>AVERAGE(AJ48:AJ54)</f>
        <v>0.45553782576651541</v>
      </c>
      <c r="AL48" s="17">
        <f>STDEV(AJ48:AJ54)/SQRT(6)</f>
        <v>0.55238050954945606</v>
      </c>
      <c r="AM48" s="19" t="s">
        <v>40</v>
      </c>
      <c r="AN48" s="17"/>
      <c r="AO48" s="17"/>
      <c r="AP48" s="20">
        <v>76</v>
      </c>
      <c r="AQ48" s="18">
        <f>AVERAGE(AP48:AP54)</f>
        <v>72</v>
      </c>
      <c r="AR48" s="17">
        <f>STDEV(AP48:AP54)/SQRT(7)</f>
        <v>2.5911938781738648</v>
      </c>
    </row>
    <row r="49" spans="2:44" x14ac:dyDescent="0.55000000000000004">
      <c r="B49" t="s">
        <v>41</v>
      </c>
      <c r="C49" t="s">
        <v>38</v>
      </c>
      <c r="D49" s="9">
        <v>80648</v>
      </c>
      <c r="E49" s="21">
        <v>33.365901319003427</v>
      </c>
      <c r="F49" s="11"/>
      <c r="G49" s="11"/>
      <c r="H49" s="14">
        <v>862</v>
      </c>
      <c r="I49" s="14">
        <v>601</v>
      </c>
      <c r="J49" s="14">
        <v>931</v>
      </c>
      <c r="K49" s="14">
        <v>243</v>
      </c>
      <c r="L49" s="22">
        <v>105</v>
      </c>
      <c r="M49" s="14">
        <v>526</v>
      </c>
      <c r="N49" s="15">
        <f t="shared" si="15"/>
        <v>2.3142857142857145</v>
      </c>
      <c r="O49" s="16">
        <f t="shared" si="16"/>
        <v>30.278422273781899</v>
      </c>
      <c r="P49" s="11">
        <f t="shared" si="17"/>
        <v>71.80974477958236</v>
      </c>
      <c r="Q49" s="11">
        <f t="shared" si="18"/>
        <v>3.831275720164609</v>
      </c>
      <c r="R49" s="11">
        <f t="shared" si="19"/>
        <v>5.0095238095238095</v>
      </c>
      <c r="S49" s="11">
        <f t="shared" si="20"/>
        <v>1.3075341414761392</v>
      </c>
      <c r="T49" s="17">
        <f t="shared" si="6"/>
        <v>61.191860465116278</v>
      </c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34">
        <v>26.1</v>
      </c>
      <c r="AF49" s="34">
        <v>25.8</v>
      </c>
      <c r="AG49" s="2">
        <f t="shared" si="7"/>
        <v>0.30000000000000071</v>
      </c>
      <c r="AH49" s="18"/>
      <c r="AI49" s="18"/>
      <c r="AJ49" s="17">
        <f t="shared" si="8"/>
        <v>1.1494252873563244</v>
      </c>
      <c r="AK49" s="17"/>
      <c r="AL49" s="17"/>
      <c r="AM49" s="19" t="s">
        <v>40</v>
      </c>
      <c r="AN49" s="17"/>
      <c r="AO49" s="17"/>
      <c r="AP49" s="20">
        <v>76</v>
      </c>
      <c r="AQ49" s="18"/>
      <c r="AR49" s="18"/>
    </row>
    <row r="50" spans="2:44" x14ac:dyDescent="0.55000000000000004">
      <c r="B50" t="s">
        <v>41</v>
      </c>
      <c r="C50" t="s">
        <v>38</v>
      </c>
      <c r="D50" s="9">
        <v>81203</v>
      </c>
      <c r="E50" s="21">
        <v>27.979145978152932</v>
      </c>
      <c r="F50" s="16"/>
      <c r="G50" s="16"/>
      <c r="H50" s="14">
        <v>73</v>
      </c>
      <c r="I50" s="14">
        <v>54</v>
      </c>
      <c r="J50" s="14">
        <v>62</v>
      </c>
      <c r="K50" s="14">
        <v>32</v>
      </c>
      <c r="L50" s="22">
        <v>56</v>
      </c>
      <c r="M50" s="14">
        <v>74</v>
      </c>
      <c r="N50" s="15">
        <f t="shared" si="15"/>
        <v>0.5714285714285714</v>
      </c>
      <c r="O50" s="16">
        <f t="shared" si="16"/>
        <v>26.027397260273972</v>
      </c>
      <c r="P50" s="31">
        <f t="shared" si="17"/>
        <v>56.164383561643838</v>
      </c>
      <c r="Q50" s="11">
        <f t="shared" si="18"/>
        <v>1.9375</v>
      </c>
      <c r="R50" s="11">
        <f t="shared" si="19"/>
        <v>1.3214285714285714</v>
      </c>
      <c r="S50" s="11">
        <f t="shared" si="20"/>
        <v>0.68202764976958519</v>
      </c>
      <c r="T50" s="17">
        <f t="shared" si="6"/>
        <v>60</v>
      </c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34">
        <v>25.8</v>
      </c>
      <c r="AF50" s="34">
        <v>26.2</v>
      </c>
      <c r="AG50" s="2">
        <f t="shared" si="7"/>
        <v>-0.39999999999999858</v>
      </c>
      <c r="AH50" s="18"/>
      <c r="AI50" s="18"/>
      <c r="AJ50" s="17">
        <f t="shared" si="8"/>
        <v>-1.5503875968992191</v>
      </c>
      <c r="AK50" s="35"/>
      <c r="AL50" s="35"/>
      <c r="AM50" s="19" t="s">
        <v>40</v>
      </c>
      <c r="AN50" s="17"/>
      <c r="AO50" s="17"/>
      <c r="AP50" s="20">
        <v>75</v>
      </c>
      <c r="AQ50" s="18"/>
      <c r="AR50" s="18"/>
    </row>
    <row r="51" spans="2:44" x14ac:dyDescent="0.55000000000000004">
      <c r="B51" t="s">
        <v>41</v>
      </c>
      <c r="C51" t="s">
        <v>38</v>
      </c>
      <c r="D51" s="9">
        <v>80966</v>
      </c>
      <c r="E51" s="21">
        <v>50.217002808271651</v>
      </c>
      <c r="F51" s="11"/>
      <c r="G51" s="11"/>
      <c r="H51" s="14">
        <v>473</v>
      </c>
      <c r="I51" s="14">
        <v>345</v>
      </c>
      <c r="J51" s="14">
        <v>493</v>
      </c>
      <c r="K51" s="14">
        <v>112</v>
      </c>
      <c r="L51" s="22">
        <v>88</v>
      </c>
      <c r="M51" s="14">
        <v>220</v>
      </c>
      <c r="N51" s="15">
        <f t="shared" si="15"/>
        <v>1.2727272727272727</v>
      </c>
      <c r="O51" s="16">
        <f t="shared" si="16"/>
        <v>27.061310782241009</v>
      </c>
      <c r="P51" s="11">
        <f t="shared" si="17"/>
        <v>76.321353065539114</v>
      </c>
      <c r="Q51" s="11">
        <f t="shared" si="18"/>
        <v>4.4017857142857144</v>
      </c>
      <c r="R51" s="11">
        <f t="shared" si="19"/>
        <v>2.5</v>
      </c>
      <c r="S51" s="11">
        <f t="shared" si="20"/>
        <v>0.56795131845841784</v>
      </c>
      <c r="T51" s="17">
        <f t="shared" si="6"/>
        <v>34.645669291338585</v>
      </c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34">
        <v>26.3</v>
      </c>
      <c r="AF51" s="2" t="s">
        <v>39</v>
      </c>
      <c r="AG51" s="2" t="s">
        <v>39</v>
      </c>
      <c r="AH51" s="18"/>
      <c r="AI51" s="18"/>
      <c r="AJ51" s="18" t="s">
        <v>39</v>
      </c>
      <c r="AK51" s="17"/>
      <c r="AL51" s="17"/>
      <c r="AM51" s="19" t="s">
        <v>40</v>
      </c>
      <c r="AN51" s="17"/>
      <c r="AO51" s="17"/>
      <c r="AP51" s="20">
        <v>77</v>
      </c>
      <c r="AQ51" s="18"/>
      <c r="AR51" s="18"/>
    </row>
    <row r="52" spans="2:44" x14ac:dyDescent="0.55000000000000004">
      <c r="B52" t="s">
        <v>41</v>
      </c>
      <c r="C52" t="s">
        <v>38</v>
      </c>
      <c r="D52" s="9">
        <v>81100</v>
      </c>
      <c r="E52" s="21">
        <v>29.188590418166712</v>
      </c>
      <c r="F52" s="11"/>
      <c r="G52" s="11"/>
      <c r="H52" s="14">
        <v>617</v>
      </c>
      <c r="I52" s="14">
        <v>482</v>
      </c>
      <c r="J52" s="14">
        <v>554</v>
      </c>
      <c r="K52" s="14">
        <v>161</v>
      </c>
      <c r="L52" s="22">
        <v>88</v>
      </c>
      <c r="M52" s="14">
        <v>265</v>
      </c>
      <c r="N52" s="15">
        <f t="shared" si="15"/>
        <v>1.8295454545454546</v>
      </c>
      <c r="O52" s="16">
        <f t="shared" si="16"/>
        <v>21.88006482982172</v>
      </c>
      <c r="P52" s="11">
        <f t="shared" si="17"/>
        <v>73.905996758508905</v>
      </c>
      <c r="Q52" s="11">
        <f t="shared" si="18"/>
        <v>3.4409937888198758</v>
      </c>
      <c r="R52" s="11">
        <f t="shared" si="19"/>
        <v>3.0113636363636362</v>
      </c>
      <c r="S52" s="11">
        <f t="shared" si="20"/>
        <v>0.87514358385297009</v>
      </c>
      <c r="T52" s="17">
        <f t="shared" si="6"/>
        <v>45.038167938931295</v>
      </c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34">
        <v>25.3</v>
      </c>
      <c r="AF52" s="34">
        <v>25.5</v>
      </c>
      <c r="AG52" s="2">
        <f t="shared" si="7"/>
        <v>-0.19999999999999929</v>
      </c>
      <c r="AH52" s="18"/>
      <c r="AI52" s="18"/>
      <c r="AJ52" s="17">
        <f t="shared" si="8"/>
        <v>-0.79051383399209207</v>
      </c>
      <c r="AK52" s="17"/>
      <c r="AL52" s="17"/>
      <c r="AM52" s="19" t="s">
        <v>40</v>
      </c>
      <c r="AN52" s="17"/>
      <c r="AO52" s="17"/>
      <c r="AP52" s="20">
        <v>76</v>
      </c>
      <c r="AQ52" s="18"/>
      <c r="AR52" s="18"/>
    </row>
    <row r="53" spans="2:44" x14ac:dyDescent="0.55000000000000004">
      <c r="B53" t="s">
        <v>41</v>
      </c>
      <c r="C53" t="s">
        <v>38</v>
      </c>
      <c r="D53" s="9">
        <v>82380</v>
      </c>
      <c r="E53" s="21">
        <v>11.300383877159302</v>
      </c>
      <c r="F53" s="11"/>
      <c r="G53" s="11"/>
      <c r="H53" s="14">
        <v>674</v>
      </c>
      <c r="I53" s="14">
        <v>433</v>
      </c>
      <c r="J53" s="14">
        <v>684</v>
      </c>
      <c r="K53" s="14">
        <v>103</v>
      </c>
      <c r="L53" s="22">
        <v>32</v>
      </c>
      <c r="M53" s="14">
        <v>303</v>
      </c>
      <c r="N53" s="15">
        <f t="shared" si="15"/>
        <v>3.21875</v>
      </c>
      <c r="O53" s="16">
        <f t="shared" si="16"/>
        <v>35.7566765578635</v>
      </c>
      <c r="P53" s="11">
        <f t="shared" si="17"/>
        <v>84.718100890207722</v>
      </c>
      <c r="Q53" s="11">
        <f t="shared" si="18"/>
        <v>6.6407766990291259</v>
      </c>
      <c r="R53" s="11">
        <f t="shared" si="19"/>
        <v>9.46875</v>
      </c>
      <c r="S53" s="11">
        <f t="shared" si="20"/>
        <v>1.4258497807017545</v>
      </c>
      <c r="T53" s="17">
        <f t="shared" si="6"/>
        <v>46.64371772805508</v>
      </c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34">
        <v>26.9</v>
      </c>
      <c r="AF53" s="34">
        <v>26.7</v>
      </c>
      <c r="AG53" s="2">
        <f t="shared" si="7"/>
        <v>0.19999999999999929</v>
      </c>
      <c r="AH53" s="18"/>
      <c r="AI53" s="18"/>
      <c r="AJ53" s="17">
        <f t="shared" si="8"/>
        <v>0.74349442379181896</v>
      </c>
      <c r="AK53" s="17"/>
      <c r="AL53" s="17"/>
      <c r="AM53" s="19" t="s">
        <v>40</v>
      </c>
      <c r="AN53" s="17"/>
      <c r="AO53" s="17"/>
      <c r="AP53" s="20">
        <v>62</v>
      </c>
      <c r="AQ53" s="18"/>
      <c r="AR53" s="18"/>
    </row>
    <row r="54" spans="2:44" x14ac:dyDescent="0.55000000000000004">
      <c r="B54" t="s">
        <v>41</v>
      </c>
      <c r="C54" t="s">
        <v>38</v>
      </c>
      <c r="D54" s="9">
        <v>82302</v>
      </c>
      <c r="E54" s="21">
        <v>45.741113346747142</v>
      </c>
      <c r="F54" s="11"/>
      <c r="G54" s="11"/>
      <c r="H54" s="14">
        <v>523</v>
      </c>
      <c r="I54" s="14">
        <v>374</v>
      </c>
      <c r="J54" s="14">
        <v>628</v>
      </c>
      <c r="K54" s="14">
        <v>97</v>
      </c>
      <c r="L54" s="22">
        <v>42</v>
      </c>
      <c r="M54" s="14">
        <v>129</v>
      </c>
      <c r="N54" s="15">
        <f t="shared" si="15"/>
        <v>2.3095238095238093</v>
      </c>
      <c r="O54" s="16">
        <f t="shared" si="16"/>
        <v>28.489483747609938</v>
      </c>
      <c r="P54" s="11">
        <f t="shared" si="17"/>
        <v>81.453154875717019</v>
      </c>
      <c r="Q54" s="11">
        <f t="shared" si="18"/>
        <v>6.4742268041237114</v>
      </c>
      <c r="R54" s="11">
        <f t="shared" si="19"/>
        <v>3.0714285714285716</v>
      </c>
      <c r="S54" s="11">
        <f t="shared" si="20"/>
        <v>0.47440855323020931</v>
      </c>
      <c r="T54" s="17">
        <f t="shared" si="6"/>
        <v>16.38418079096045</v>
      </c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34">
        <v>26.7</v>
      </c>
      <c r="AF54" s="34">
        <v>26.4</v>
      </c>
      <c r="AG54" s="2">
        <f t="shared" si="7"/>
        <v>0.30000000000000071</v>
      </c>
      <c r="AH54" s="18"/>
      <c r="AI54" s="18"/>
      <c r="AJ54" s="17">
        <f t="shared" si="8"/>
        <v>1.1235955056179803</v>
      </c>
      <c r="AK54" s="17"/>
      <c r="AL54" s="17"/>
      <c r="AM54" s="19" t="s">
        <v>40</v>
      </c>
      <c r="AN54" s="17"/>
      <c r="AO54" s="17"/>
      <c r="AP54" s="20">
        <v>62</v>
      </c>
      <c r="AQ54" s="18"/>
      <c r="AR54" s="18"/>
    </row>
    <row r="55" spans="2:44" x14ac:dyDescent="0.55000000000000004">
      <c r="B55" s="9" t="s">
        <v>37</v>
      </c>
      <c r="C55" t="s">
        <v>42</v>
      </c>
      <c r="D55" s="9">
        <v>80634</v>
      </c>
      <c r="E55" s="21">
        <v>-0.53101617185614025</v>
      </c>
      <c r="F55" s="11">
        <f>AVERAGE(E55:E57)</f>
        <v>1.9919216331239092E-2</v>
      </c>
      <c r="G55" s="11">
        <f>STDEV(E55:E57)/SQRT(3)</f>
        <v>0.90295988097027091</v>
      </c>
      <c r="H55" s="14">
        <v>558</v>
      </c>
      <c r="I55" s="14">
        <v>337</v>
      </c>
      <c r="J55" s="14">
        <v>389</v>
      </c>
      <c r="K55" s="14">
        <v>125</v>
      </c>
      <c r="L55" s="22">
        <v>125</v>
      </c>
      <c r="M55" s="14">
        <v>436</v>
      </c>
      <c r="N55" s="15">
        <f t="shared" si="15"/>
        <v>1</v>
      </c>
      <c r="O55" s="16">
        <f t="shared" si="16"/>
        <v>39.605734767025091</v>
      </c>
      <c r="P55" s="11">
        <f t="shared" si="17"/>
        <v>77.598566308243733</v>
      </c>
      <c r="Q55" s="11">
        <f t="shared" si="18"/>
        <v>3.1120000000000001</v>
      </c>
      <c r="R55" s="11">
        <f t="shared" si="19"/>
        <v>3.488</v>
      </c>
      <c r="S55" s="11">
        <f t="shared" si="20"/>
        <v>1.1208226221079691</v>
      </c>
      <c r="T55" s="17">
        <f t="shared" si="6"/>
        <v>117.8030303030303</v>
      </c>
      <c r="U55" s="11">
        <f>AVERAGE(O55:O57)</f>
        <v>39.832420133029338</v>
      </c>
      <c r="V55" s="11">
        <f>STDEV(O55:O57)/SQRT(3)</f>
        <v>1.484865306281214</v>
      </c>
      <c r="W55" s="11">
        <f>AVERAGE(P55:P57)</f>
        <v>83.393369246759832</v>
      </c>
      <c r="X55" s="11">
        <f>STDEV(P55:P57)/SQRT(3)</f>
        <v>3.7515217396963987</v>
      </c>
      <c r="Y55" s="11">
        <f>AVERAGE(S55:S57)</f>
        <v>1.0371002232067457</v>
      </c>
      <c r="Z55" s="11">
        <f>STDEV(S55:S57)/SQRT(3)</f>
        <v>4.372154614577195E-2</v>
      </c>
      <c r="AA55" s="11">
        <f>AVERAGE(T55:T57)</f>
        <v>105.50260495137279</v>
      </c>
      <c r="AB55" s="11">
        <f>STDEV(T55:T57)/SQRT(3)</f>
        <v>6.3298153399584622</v>
      </c>
      <c r="AC55" s="11">
        <f>AVERAGE(N55:N57)</f>
        <v>1</v>
      </c>
      <c r="AD55" s="11">
        <f>STDEV(N55:N57)/SQRT(3)</f>
        <v>0</v>
      </c>
      <c r="AE55" s="34">
        <v>26.7</v>
      </c>
      <c r="AF55" s="34">
        <v>25.6</v>
      </c>
      <c r="AG55" s="2">
        <f t="shared" si="7"/>
        <v>1.0999999999999979</v>
      </c>
      <c r="AH55" s="18">
        <f>AVERAGE(AE55:AE57)</f>
        <v>26.3</v>
      </c>
      <c r="AI55" s="17">
        <f>STDEV(AE55:AE57)/SQRT(3)</f>
        <v>0.55677643628300233</v>
      </c>
      <c r="AJ55" s="17">
        <f t="shared" si="8"/>
        <v>4.1198501872659099</v>
      </c>
      <c r="AK55" s="17">
        <f>AVERAGE(AJ55:AJ57)</f>
        <v>3.6836890394942809</v>
      </c>
      <c r="AL55" s="17">
        <f>STDEV(AJ55:AJ57)/SQRT(3)</f>
        <v>0.36301051933741119</v>
      </c>
      <c r="AM55" s="23">
        <v>0</v>
      </c>
      <c r="AN55" s="17">
        <f>AVERAGE(AM55:AM57)</f>
        <v>0</v>
      </c>
      <c r="AO55" s="17">
        <f>STDEV(AM55:AM57)/SQRT(3)</f>
        <v>0</v>
      </c>
      <c r="AP55" s="20">
        <v>76</v>
      </c>
      <c r="AQ55" s="18">
        <f>AVERAGE(AP55:AP57)</f>
        <v>77.333333333333329</v>
      </c>
      <c r="AR55" s="17">
        <f>STDEV(AP55:AP57)/SQRT(3)</f>
        <v>1.3333333333333335</v>
      </c>
    </row>
    <row r="56" spans="2:44" x14ac:dyDescent="0.55000000000000004">
      <c r="B56" s="9" t="s">
        <v>37</v>
      </c>
      <c r="C56" t="s">
        <v>42</v>
      </c>
      <c r="D56" s="9">
        <v>80635</v>
      </c>
      <c r="E56" s="21">
        <v>1.7848036715961104</v>
      </c>
      <c r="F56" s="11"/>
      <c r="G56" s="11"/>
      <c r="H56" s="14">
        <v>741</v>
      </c>
      <c r="I56" s="14">
        <v>426</v>
      </c>
      <c r="J56" s="14">
        <v>585</v>
      </c>
      <c r="K56" s="14">
        <v>71</v>
      </c>
      <c r="L56" s="22">
        <v>71</v>
      </c>
      <c r="M56" s="14">
        <v>595</v>
      </c>
      <c r="N56" s="15">
        <f t="shared" si="15"/>
        <v>1</v>
      </c>
      <c r="O56" s="16">
        <f t="shared" si="16"/>
        <v>42.51012145748988</v>
      </c>
      <c r="P56" s="11">
        <f t="shared" si="17"/>
        <v>90.418353576248307</v>
      </c>
      <c r="Q56" s="11">
        <f t="shared" si="18"/>
        <v>8.23943661971831</v>
      </c>
      <c r="R56" s="11">
        <f t="shared" si="19"/>
        <v>8.3802816901408459</v>
      </c>
      <c r="S56" s="11">
        <f t="shared" si="20"/>
        <v>1.0170940170940173</v>
      </c>
      <c r="T56" s="17">
        <f t="shared" si="6"/>
        <v>101.94552529182879</v>
      </c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34">
        <v>25.2</v>
      </c>
      <c r="AF56" s="34">
        <v>24.2</v>
      </c>
      <c r="AG56" s="2">
        <f t="shared" si="7"/>
        <v>1</v>
      </c>
      <c r="AH56" s="18"/>
      <c r="AI56" s="18"/>
      <c r="AJ56" s="17">
        <f t="shared" si="8"/>
        <v>3.9682539682539679</v>
      </c>
      <c r="AK56" s="17"/>
      <c r="AL56" s="17"/>
      <c r="AM56" s="23">
        <v>0</v>
      </c>
      <c r="AN56" s="17"/>
      <c r="AO56" s="17"/>
      <c r="AP56" s="20">
        <v>76</v>
      </c>
      <c r="AQ56" s="18"/>
      <c r="AR56" s="18"/>
    </row>
    <row r="57" spans="2:44" x14ac:dyDescent="0.55000000000000004">
      <c r="B57" s="9" t="s">
        <v>37</v>
      </c>
      <c r="C57" t="s">
        <v>42</v>
      </c>
      <c r="D57" s="9">
        <v>80343</v>
      </c>
      <c r="E57" s="21">
        <v>-1.194029850746253</v>
      </c>
      <c r="F57" s="11"/>
      <c r="G57" s="11"/>
      <c r="H57" s="14">
        <v>527</v>
      </c>
      <c r="I57" s="14">
        <v>330</v>
      </c>
      <c r="J57" s="14">
        <v>526</v>
      </c>
      <c r="K57" s="14">
        <v>94</v>
      </c>
      <c r="L57" s="22">
        <v>94</v>
      </c>
      <c r="M57" s="14">
        <v>512</v>
      </c>
      <c r="N57" s="15">
        <f t="shared" si="15"/>
        <v>1</v>
      </c>
      <c r="O57" s="16">
        <f t="shared" si="16"/>
        <v>37.381404174573049</v>
      </c>
      <c r="P57" s="11">
        <f t="shared" si="17"/>
        <v>82.16318785578747</v>
      </c>
      <c r="Q57" s="11">
        <f t="shared" si="18"/>
        <v>5.5957446808510642</v>
      </c>
      <c r="R57" s="11">
        <f t="shared" si="19"/>
        <v>5.4468085106382977</v>
      </c>
      <c r="S57" s="11">
        <f t="shared" si="20"/>
        <v>0.97338403041825083</v>
      </c>
      <c r="T57" s="17">
        <f t="shared" si="6"/>
        <v>96.759259259259252</v>
      </c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34">
        <v>27</v>
      </c>
      <c r="AF57" s="34">
        <v>26.2</v>
      </c>
      <c r="AG57" s="2">
        <f t="shared" si="7"/>
        <v>0.80000000000000071</v>
      </c>
      <c r="AH57" s="18"/>
      <c r="AI57" s="18"/>
      <c r="AJ57" s="17">
        <f t="shared" si="8"/>
        <v>2.9629629629629655</v>
      </c>
      <c r="AK57" s="17"/>
      <c r="AL57" s="17"/>
      <c r="AM57" s="23">
        <v>0</v>
      </c>
      <c r="AN57" s="17"/>
      <c r="AO57" s="17"/>
      <c r="AP57" s="20">
        <v>80</v>
      </c>
      <c r="AQ57" s="18"/>
      <c r="AR57" s="18"/>
    </row>
    <row r="58" spans="2:44" x14ac:dyDescent="0.55000000000000004">
      <c r="B58" t="s">
        <v>41</v>
      </c>
      <c r="C58" t="s">
        <v>42</v>
      </c>
      <c r="D58">
        <v>70817</v>
      </c>
      <c r="E58" s="11">
        <v>33.044941119923081</v>
      </c>
      <c r="F58" s="11">
        <f>AVERAGE(E58:E64)</f>
        <v>33.616880710265505</v>
      </c>
      <c r="G58" s="11">
        <f>STDEV(E58:E64)/SQRT(7)</f>
        <v>3.1930356825046173</v>
      </c>
      <c r="H58" s="14">
        <v>369</v>
      </c>
      <c r="I58" s="14">
        <v>276</v>
      </c>
      <c r="J58" s="14">
        <v>350</v>
      </c>
      <c r="K58" s="14">
        <v>56</v>
      </c>
      <c r="L58" s="22">
        <v>23</v>
      </c>
      <c r="M58" s="14">
        <v>102</v>
      </c>
      <c r="N58" s="15">
        <f t="shared" si="15"/>
        <v>2.4347826086956523</v>
      </c>
      <c r="O58" s="16">
        <f t="shared" si="16"/>
        <v>25.203252032520325</v>
      </c>
      <c r="P58" s="11">
        <f t="shared" si="17"/>
        <v>84.823848238482384</v>
      </c>
      <c r="Q58" s="11">
        <f t="shared" si="18"/>
        <v>6.25</v>
      </c>
      <c r="R58" s="11">
        <f t="shared" si="19"/>
        <v>4.4347826086956523</v>
      </c>
      <c r="S58" s="11">
        <f t="shared" si="20"/>
        <v>0.7095652173913044</v>
      </c>
      <c r="T58" s="17">
        <f t="shared" si="6"/>
        <v>26.870748299319729</v>
      </c>
      <c r="U58" s="11">
        <f>AVERAGE(O58:O64)</f>
        <v>22.783627641622509</v>
      </c>
      <c r="V58" s="11">
        <f>STDEV(O58:O64)/SQRT(7)</f>
        <v>3.6696411449495239</v>
      </c>
      <c r="W58" s="11">
        <f>AVERAGE(P58:P64)</f>
        <v>74.430307323531835</v>
      </c>
      <c r="X58" s="11">
        <f>STDEV(P58:P64)/SQRT(7)</f>
        <v>3.4033328900198794</v>
      </c>
      <c r="Y58" s="11">
        <f>AVERAGE(S58:S64)</f>
        <v>0.64240274025033339</v>
      </c>
      <c r="Z58" s="11">
        <f>STDEV(S58:S64)/SQRT(7)</f>
        <v>9.2697780959679177E-2</v>
      </c>
      <c r="AA58" s="11">
        <f>AVERAGE(T58:T64)</f>
        <v>31.531622437926018</v>
      </c>
      <c r="AB58" s="11">
        <f>STDEV(T58:T64)/SQRT(7)</f>
        <v>7.3080108143602667</v>
      </c>
      <c r="AC58" s="11">
        <f>AVERAGE(N58:N64)</f>
        <v>1.5667367206303069</v>
      </c>
      <c r="AD58" s="11">
        <f>STDEV(N58:N64)/SQRT(7)</f>
        <v>0.17960642729550039</v>
      </c>
      <c r="AE58" s="26">
        <v>27.3</v>
      </c>
      <c r="AF58" s="26">
        <v>26.5</v>
      </c>
      <c r="AG58" s="2">
        <f t="shared" si="7"/>
        <v>0.80000000000000071</v>
      </c>
      <c r="AH58" s="18">
        <f>AVERAGE(AE58:AE64)</f>
        <v>25.685714285714283</v>
      </c>
      <c r="AI58" s="17">
        <f>STDEV(AE58:AE64)/SQRT(7)</f>
        <v>0.74207834634143843</v>
      </c>
      <c r="AJ58" s="17">
        <f t="shared" si="8"/>
        <v>2.9304029304029329</v>
      </c>
      <c r="AK58" s="17">
        <f>AVERAGE(AJ58:AJ64)</f>
        <v>2.7379748101343195</v>
      </c>
      <c r="AL58" s="17">
        <f>STDEV(AJ58:AJ64)/SQRT(7)</f>
        <v>0.46279656743995023</v>
      </c>
      <c r="AM58" s="17">
        <v>4</v>
      </c>
      <c r="AN58" s="17">
        <f>AVERAGE(AM58:AM64)</f>
        <v>3.3333333333333335</v>
      </c>
      <c r="AO58" s="17">
        <f>STDEV(AM58:AM63)/SQRT(6)</f>
        <v>0.42163702135578379</v>
      </c>
      <c r="AP58" s="20">
        <v>79</v>
      </c>
      <c r="AQ58" s="18">
        <f>AVERAGE(AP58:AP64)</f>
        <v>69.571428571428569</v>
      </c>
      <c r="AR58" s="17">
        <f>STDEV(AP58:AP64)/SQRT(7)</f>
        <v>2.5806712199693767</v>
      </c>
    </row>
    <row r="59" spans="2:44" x14ac:dyDescent="0.55000000000000004">
      <c r="B59" t="s">
        <v>41</v>
      </c>
      <c r="C59" t="s">
        <v>42</v>
      </c>
      <c r="D59">
        <v>68661</v>
      </c>
      <c r="E59" s="11">
        <v>25.056433408577877</v>
      </c>
      <c r="F59" s="11"/>
      <c r="G59" s="11"/>
      <c r="H59" s="14">
        <v>532</v>
      </c>
      <c r="I59" s="14">
        <v>408</v>
      </c>
      <c r="J59" s="14">
        <v>512</v>
      </c>
      <c r="K59" s="14">
        <v>152</v>
      </c>
      <c r="L59" s="22">
        <v>127</v>
      </c>
      <c r="M59" s="14">
        <v>145</v>
      </c>
      <c r="N59" s="15">
        <f t="shared" si="15"/>
        <v>1.1968503937007875</v>
      </c>
      <c r="O59" s="16">
        <f t="shared" si="16"/>
        <v>23.308270676691734</v>
      </c>
      <c r="P59" s="11">
        <f t="shared" si="17"/>
        <v>71.428571428571431</v>
      </c>
      <c r="Q59" s="11">
        <f t="shared" si="18"/>
        <v>3.3684210526315788</v>
      </c>
      <c r="R59" s="11">
        <f t="shared" si="19"/>
        <v>1.1417322834645669</v>
      </c>
      <c r="S59" s="11">
        <f t="shared" si="20"/>
        <v>0.33895177165354334</v>
      </c>
      <c r="T59" s="17">
        <f t="shared" si="6"/>
        <v>5</v>
      </c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26">
        <v>26.1</v>
      </c>
      <c r="AF59" s="26">
        <v>25.7</v>
      </c>
      <c r="AG59" s="2">
        <f t="shared" si="7"/>
        <v>0.40000000000000213</v>
      </c>
      <c r="AH59" s="18"/>
      <c r="AI59" s="18"/>
      <c r="AJ59" s="17">
        <f t="shared" si="8"/>
        <v>1.5325670498084372</v>
      </c>
      <c r="AK59" s="17"/>
      <c r="AL59" s="17"/>
      <c r="AM59" s="17">
        <v>4</v>
      </c>
      <c r="AN59" s="17"/>
      <c r="AO59" s="17"/>
      <c r="AP59" s="20">
        <v>70</v>
      </c>
      <c r="AQ59" s="18"/>
      <c r="AR59" s="18"/>
    </row>
    <row r="60" spans="2:44" x14ac:dyDescent="0.55000000000000004">
      <c r="B60" t="s">
        <v>41</v>
      </c>
      <c r="C60" t="s">
        <v>42</v>
      </c>
      <c r="D60">
        <v>69179</v>
      </c>
      <c r="E60" s="11">
        <v>32.378223495702002</v>
      </c>
      <c r="F60" s="11"/>
      <c r="G60" s="11"/>
      <c r="H60" s="14">
        <v>492</v>
      </c>
      <c r="I60" s="14">
        <v>296</v>
      </c>
      <c r="J60" s="14">
        <v>484</v>
      </c>
      <c r="K60" s="14">
        <v>108</v>
      </c>
      <c r="L60" s="22">
        <v>83</v>
      </c>
      <c r="M60" s="14">
        <v>225</v>
      </c>
      <c r="N60" s="15">
        <f t="shared" si="15"/>
        <v>1.3012048192771084</v>
      </c>
      <c r="O60" s="16">
        <f t="shared" si="16"/>
        <v>39.837398373983731</v>
      </c>
      <c r="P60" s="11">
        <f t="shared" si="17"/>
        <v>78.048780487804876</v>
      </c>
      <c r="Q60" s="11">
        <f t="shared" si="18"/>
        <v>4.4814814814814818</v>
      </c>
      <c r="R60" s="11">
        <f t="shared" si="19"/>
        <v>2.7108433734939759</v>
      </c>
      <c r="S60" s="11">
        <f t="shared" si="20"/>
        <v>0.6048989345813004</v>
      </c>
      <c r="T60" s="17">
        <f t="shared" si="6"/>
        <v>37.765957446808514</v>
      </c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26">
        <v>27.3</v>
      </c>
      <c r="AF60" s="26">
        <v>26</v>
      </c>
      <c r="AG60" s="2">
        <f t="shared" si="7"/>
        <v>1.3000000000000007</v>
      </c>
      <c r="AH60" s="18"/>
      <c r="AI60" s="18"/>
      <c r="AJ60" s="17">
        <f t="shared" si="8"/>
        <v>4.7619047619047645</v>
      </c>
      <c r="AK60" s="17"/>
      <c r="AL60" s="17"/>
      <c r="AM60" s="17">
        <v>2</v>
      </c>
      <c r="AN60" s="17"/>
      <c r="AO60" s="17"/>
      <c r="AP60" s="20">
        <v>71</v>
      </c>
      <c r="AQ60" s="18"/>
      <c r="AR60" s="18"/>
    </row>
    <row r="61" spans="2:44" x14ac:dyDescent="0.55000000000000004">
      <c r="B61" t="s">
        <v>41</v>
      </c>
      <c r="C61" t="s">
        <v>42</v>
      </c>
      <c r="D61" s="9">
        <v>66660</v>
      </c>
      <c r="E61" s="21">
        <v>48.217276860492944</v>
      </c>
      <c r="F61" s="11"/>
      <c r="G61" s="11"/>
      <c r="H61" s="24">
        <v>539</v>
      </c>
      <c r="I61" s="24">
        <v>433</v>
      </c>
      <c r="J61" s="24">
        <v>527</v>
      </c>
      <c r="K61" s="24">
        <v>187</v>
      </c>
      <c r="L61" s="25">
        <v>117.6</v>
      </c>
      <c r="M61" s="24">
        <v>336.3</v>
      </c>
      <c r="N61" s="15">
        <f t="shared" si="15"/>
        <v>1.5901360544217689</v>
      </c>
      <c r="O61" s="16">
        <f t="shared" si="16"/>
        <v>19.666048237476801</v>
      </c>
      <c r="P61" s="31">
        <f t="shared" si="17"/>
        <v>65.306122448979593</v>
      </c>
      <c r="Q61" s="11">
        <f t="shared" si="18"/>
        <v>2.8181818181818183</v>
      </c>
      <c r="R61" s="11">
        <f t="shared" si="19"/>
        <v>2.8596938775510208</v>
      </c>
      <c r="S61" s="11">
        <f t="shared" si="20"/>
        <v>1.0147300855826202</v>
      </c>
      <c r="T61" s="17">
        <f t="shared" si="6"/>
        <v>64.32352941176471</v>
      </c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26">
        <v>25.3</v>
      </c>
      <c r="AF61" s="26">
        <v>24.6</v>
      </c>
      <c r="AG61" s="2">
        <f t="shared" si="7"/>
        <v>0.69999999999999929</v>
      </c>
      <c r="AH61" s="18"/>
      <c r="AI61" s="18"/>
      <c r="AJ61" s="17">
        <f t="shared" si="8"/>
        <v>2.7667984189723294</v>
      </c>
      <c r="AK61" s="17"/>
      <c r="AL61" s="17"/>
      <c r="AM61" s="23">
        <v>4</v>
      </c>
      <c r="AN61" s="17"/>
      <c r="AO61" s="17"/>
      <c r="AP61" s="20">
        <v>61</v>
      </c>
      <c r="AQ61" s="18"/>
      <c r="AR61" s="18"/>
    </row>
    <row r="62" spans="2:44" x14ac:dyDescent="0.55000000000000004">
      <c r="B62" t="s">
        <v>41</v>
      </c>
      <c r="C62" t="s">
        <v>42</v>
      </c>
      <c r="D62">
        <v>68575</v>
      </c>
      <c r="E62" s="11">
        <v>25.867807893485484</v>
      </c>
      <c r="F62" s="11"/>
      <c r="G62" s="11"/>
      <c r="H62" s="14">
        <v>115</v>
      </c>
      <c r="I62" s="14">
        <v>86</v>
      </c>
      <c r="J62" s="14">
        <v>107</v>
      </c>
      <c r="K62" s="14">
        <v>24</v>
      </c>
      <c r="L62" s="22">
        <v>24</v>
      </c>
      <c r="M62" s="14">
        <v>36</v>
      </c>
      <c r="N62" s="15">
        <f t="shared" si="15"/>
        <v>1</v>
      </c>
      <c r="O62" s="16">
        <f t="shared" si="16"/>
        <v>25.217391304347828</v>
      </c>
      <c r="P62" s="11">
        <f t="shared" si="17"/>
        <v>79.130434782608688</v>
      </c>
      <c r="Q62" s="11">
        <f t="shared" si="18"/>
        <v>4.458333333333333</v>
      </c>
      <c r="R62" s="11">
        <f t="shared" si="19"/>
        <v>1.5</v>
      </c>
      <c r="S62" s="11">
        <f t="shared" si="20"/>
        <v>0.33644859813084116</v>
      </c>
      <c r="T62" s="17">
        <f t="shared" si="6"/>
        <v>14.457831325301203</v>
      </c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26">
        <v>24.7</v>
      </c>
      <c r="AF62" s="26">
        <v>24.4</v>
      </c>
      <c r="AG62" s="2">
        <f t="shared" si="7"/>
        <v>0.30000000000000071</v>
      </c>
      <c r="AH62" s="18"/>
      <c r="AI62" s="18"/>
      <c r="AJ62" s="17">
        <f t="shared" si="8"/>
        <v>1.2145748987854281</v>
      </c>
      <c r="AK62" s="17"/>
      <c r="AL62" s="17"/>
      <c r="AM62" s="17">
        <v>4</v>
      </c>
      <c r="AN62" s="17"/>
      <c r="AO62" s="17"/>
      <c r="AP62" s="20">
        <v>73</v>
      </c>
      <c r="AQ62" s="18"/>
      <c r="AR62" s="18"/>
    </row>
    <row r="63" spans="2:44" x14ac:dyDescent="0.55000000000000004">
      <c r="B63" t="s">
        <v>41</v>
      </c>
      <c r="C63" t="s">
        <v>42</v>
      </c>
      <c r="D63" s="9">
        <v>66668</v>
      </c>
      <c r="E63" s="21">
        <v>29.308237594720115</v>
      </c>
      <c r="F63" s="11"/>
      <c r="G63" s="11"/>
      <c r="H63" s="24">
        <v>407.6</v>
      </c>
      <c r="I63" s="24">
        <v>330.6</v>
      </c>
      <c r="J63" s="24">
        <v>387.6</v>
      </c>
      <c r="K63" s="24">
        <v>74</v>
      </c>
      <c r="L63" s="25">
        <v>40.4</v>
      </c>
      <c r="M63" s="24">
        <v>172.2</v>
      </c>
      <c r="N63" s="15">
        <f t="shared" si="15"/>
        <v>1.8316831683168318</v>
      </c>
      <c r="O63" s="16">
        <f t="shared" si="16"/>
        <v>18.891069676153094</v>
      </c>
      <c r="P63" s="11">
        <f t="shared" si="17"/>
        <v>81.844946025515213</v>
      </c>
      <c r="Q63" s="11">
        <f t="shared" si="18"/>
        <v>5.2378378378378381</v>
      </c>
      <c r="R63" s="11">
        <f t="shared" si="19"/>
        <v>4.2623762376237622</v>
      </c>
      <c r="S63" s="11">
        <f t="shared" si="20"/>
        <v>0.81376636115623935</v>
      </c>
      <c r="T63" s="17">
        <f t="shared" si="6"/>
        <v>42.02806122448979</v>
      </c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26">
        <v>21.9</v>
      </c>
      <c r="AF63" s="26">
        <v>21.4</v>
      </c>
      <c r="AG63" s="2">
        <f t="shared" si="7"/>
        <v>0.5</v>
      </c>
      <c r="AH63" s="18"/>
      <c r="AI63" s="18"/>
      <c r="AJ63" s="17">
        <f t="shared" si="8"/>
        <v>2.2831050228310503</v>
      </c>
      <c r="AK63" s="17"/>
      <c r="AL63" s="17"/>
      <c r="AM63" s="23">
        <v>2</v>
      </c>
      <c r="AN63" s="17"/>
      <c r="AO63" s="17"/>
      <c r="AP63" s="20">
        <v>60</v>
      </c>
      <c r="AQ63" s="18"/>
      <c r="AR63" s="18"/>
    </row>
    <row r="64" spans="2:44" x14ac:dyDescent="0.55000000000000004">
      <c r="B64" t="s">
        <v>41</v>
      </c>
      <c r="C64" t="s">
        <v>42</v>
      </c>
      <c r="D64" s="4">
        <v>74937</v>
      </c>
      <c r="E64" s="16">
        <v>41.445244598957039</v>
      </c>
      <c r="F64" s="11"/>
      <c r="G64" s="11"/>
      <c r="H64" s="14">
        <v>326</v>
      </c>
      <c r="I64" s="14">
        <v>302</v>
      </c>
      <c r="J64" s="14">
        <v>347</v>
      </c>
      <c r="K64" s="14">
        <v>129</v>
      </c>
      <c r="L64" s="22">
        <v>80</v>
      </c>
      <c r="M64" s="14">
        <v>146</v>
      </c>
      <c r="N64" s="15">
        <f t="shared" si="15"/>
        <v>1.6125</v>
      </c>
      <c r="O64" s="16">
        <f t="shared" si="16"/>
        <v>7.3619631901840563</v>
      </c>
      <c r="P64" s="31">
        <f t="shared" si="17"/>
        <v>60.429447852760738</v>
      </c>
      <c r="Q64" s="11">
        <f t="shared" si="18"/>
        <v>2.6899224806201549</v>
      </c>
      <c r="R64" s="11">
        <f t="shared" si="19"/>
        <v>1.825</v>
      </c>
      <c r="S64" s="11">
        <f t="shared" si="20"/>
        <v>0.67845821325648414</v>
      </c>
      <c r="T64" s="17">
        <f t="shared" si="6"/>
        <v>30.275229357798167</v>
      </c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2">
        <v>27.2</v>
      </c>
      <c r="AF64" s="2">
        <v>26.2</v>
      </c>
      <c r="AG64" s="2">
        <f t="shared" si="7"/>
        <v>1</v>
      </c>
      <c r="AH64" s="18"/>
      <c r="AI64" s="18"/>
      <c r="AJ64" s="17">
        <f t="shared" si="8"/>
        <v>3.6764705882352944</v>
      </c>
      <c r="AK64" s="17"/>
      <c r="AL64" s="17"/>
      <c r="AM64" s="18" t="s">
        <v>39</v>
      </c>
      <c r="AN64" s="17"/>
      <c r="AO64" s="17"/>
      <c r="AP64" s="20">
        <v>73</v>
      </c>
      <c r="AQ64" s="18"/>
      <c r="AR64" s="18"/>
    </row>
    <row r="65" spans="2:44" x14ac:dyDescent="0.55000000000000004">
      <c r="B65" s="9" t="s">
        <v>37</v>
      </c>
      <c r="C65" s="9" t="s">
        <v>43</v>
      </c>
      <c r="D65" s="9">
        <v>65934</v>
      </c>
      <c r="E65" s="21">
        <v>1.3330268903700455</v>
      </c>
      <c r="F65" s="11">
        <f>AVERAGE(E65:E68)</f>
        <v>0.22598791283592734</v>
      </c>
      <c r="G65" s="11">
        <f>STDEV(E65:E68)/SQRT(4)</f>
        <v>0.40655299394307381</v>
      </c>
      <c r="H65" s="14" t="s">
        <v>39</v>
      </c>
      <c r="I65" s="14" t="s">
        <v>39</v>
      </c>
      <c r="J65" s="14" t="s">
        <v>39</v>
      </c>
      <c r="K65" s="14" t="s">
        <v>39</v>
      </c>
      <c r="L65" s="22" t="s">
        <v>39</v>
      </c>
      <c r="M65" s="14" t="s">
        <v>39</v>
      </c>
      <c r="N65" s="30" t="s">
        <v>39</v>
      </c>
      <c r="O65" s="30" t="s">
        <v>39</v>
      </c>
      <c r="P65" s="15" t="s">
        <v>39</v>
      </c>
      <c r="Q65" s="15" t="s">
        <v>39</v>
      </c>
      <c r="R65" s="15" t="s">
        <v>39</v>
      </c>
      <c r="S65" s="15" t="s">
        <v>39</v>
      </c>
      <c r="T65" s="15" t="s">
        <v>39</v>
      </c>
      <c r="U65" s="11">
        <f>AVERAGE(O66,O68)</f>
        <v>41.970464135021096</v>
      </c>
      <c r="V65" s="11">
        <f>STDEV(O66,O68)/SQRT(3)</f>
        <v>2.7457712025291068</v>
      </c>
      <c r="W65" s="11">
        <f>AVERAGE(P66,P68)</f>
        <v>86.849507735583686</v>
      </c>
      <c r="X65" s="11">
        <f>STDEV(P66,P68)/SQRT(2)</f>
        <v>2.0393811533052002</v>
      </c>
      <c r="Y65" s="11">
        <f>AVERAGE(S66:S68)</f>
        <v>1.1049102132435464</v>
      </c>
      <c r="Z65" s="11">
        <f>STDEV(S66:S68)/SQRT(3)</f>
        <v>4.3355543599419691E-2</v>
      </c>
      <c r="AA65" s="11">
        <f>AVERAGE(T66:T68)</f>
        <v>113.26874514374515</v>
      </c>
      <c r="AB65" s="11">
        <f>STDEV(T66:T68)/SQRT(3)</f>
        <v>5.6244624867306987</v>
      </c>
      <c r="AC65" s="11">
        <f>AVERAGE(N66:N68)</f>
        <v>1</v>
      </c>
      <c r="AD65" s="11">
        <f>STDEV(N66:N68)/SQRT(3)</f>
        <v>0</v>
      </c>
      <c r="AE65" s="26">
        <v>24.8</v>
      </c>
      <c r="AF65" s="26">
        <v>23.9</v>
      </c>
      <c r="AG65" s="2">
        <f t="shared" si="7"/>
        <v>0.90000000000000213</v>
      </c>
      <c r="AH65" s="18">
        <f>AVERAGE(AE65:AE67)</f>
        <v>25.366666666666671</v>
      </c>
      <c r="AI65" s="17">
        <f>STDEV(AE65:AE67)/SQRT(3)</f>
        <v>0.38441875315569352</v>
      </c>
      <c r="AJ65" s="17">
        <f t="shared" si="8"/>
        <v>3.6290322580645249</v>
      </c>
      <c r="AK65" s="17">
        <f>AVERAGE(AJ65:AJ68)</f>
        <v>5.483532555278944</v>
      </c>
      <c r="AL65" s="17">
        <f>STDEV(AJ66:AJ68)/SQRT(3)</f>
        <v>1.0222966222617218</v>
      </c>
      <c r="AM65" s="23">
        <v>0</v>
      </c>
      <c r="AN65" s="17">
        <f>AVERAGE(AM65:AM68)</f>
        <v>0</v>
      </c>
      <c r="AO65" s="17">
        <f>STDEV(AM66:AM68)/SQRT(3)</f>
        <v>0</v>
      </c>
      <c r="AP65" s="20">
        <v>61</v>
      </c>
      <c r="AQ65" s="18">
        <f>AVERAGE(AP65:AP68)</f>
        <v>71.75</v>
      </c>
      <c r="AR65" s="17">
        <f>STDEV(AP65:AP68)/SQRT(4)</f>
        <v>4.1306779104645761</v>
      </c>
    </row>
    <row r="66" spans="2:44" x14ac:dyDescent="0.55000000000000004">
      <c r="B66" s="9" t="s">
        <v>37</v>
      </c>
      <c r="C66" s="9" t="s">
        <v>43</v>
      </c>
      <c r="D66" s="9">
        <v>80342</v>
      </c>
      <c r="E66" s="21">
        <v>-0.26340996168581554</v>
      </c>
      <c r="F66" s="11"/>
      <c r="G66" s="11"/>
      <c r="H66" s="14">
        <v>158</v>
      </c>
      <c r="I66" s="14">
        <v>97</v>
      </c>
      <c r="J66" s="14">
        <v>120</v>
      </c>
      <c r="K66" s="14">
        <v>24</v>
      </c>
      <c r="L66" s="22">
        <v>24</v>
      </c>
      <c r="M66" s="14">
        <v>137</v>
      </c>
      <c r="N66" s="15">
        <f t="shared" ref="N66:N81" si="21">K66/L66</f>
        <v>1</v>
      </c>
      <c r="O66" s="16">
        <f>100-(I66/H66)*100</f>
        <v>38.607594936708857</v>
      </c>
      <c r="P66" s="11">
        <f>100-(K66/H66*100)</f>
        <v>84.810126582278485</v>
      </c>
      <c r="Q66" s="11">
        <f t="shared" ref="Q66:Q76" si="22">J66/K66</f>
        <v>5</v>
      </c>
      <c r="R66" s="11">
        <f t="shared" ref="R66:R76" si="23">M66/L66</f>
        <v>5.708333333333333</v>
      </c>
      <c r="S66" s="11">
        <f>(R66/Q66)</f>
        <v>1.1416666666666666</v>
      </c>
      <c r="T66" s="17">
        <f t="shared" si="6"/>
        <v>117.70833333333333</v>
      </c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26">
        <v>26.1</v>
      </c>
      <c r="AF66" s="26">
        <v>24.1</v>
      </c>
      <c r="AG66" s="2">
        <f t="shared" si="7"/>
        <v>2</v>
      </c>
      <c r="AH66" s="18"/>
      <c r="AI66" s="18"/>
      <c r="AJ66" s="17">
        <f t="shared" si="8"/>
        <v>7.6628352490421454</v>
      </c>
      <c r="AK66" s="17"/>
      <c r="AL66" s="17"/>
      <c r="AM66" s="23">
        <v>0</v>
      </c>
      <c r="AN66" s="17"/>
      <c r="AO66" s="17"/>
      <c r="AP66" s="20">
        <v>76</v>
      </c>
      <c r="AQ66" s="18"/>
      <c r="AR66" s="18"/>
    </row>
    <row r="67" spans="2:44" x14ac:dyDescent="0.55000000000000004">
      <c r="B67" s="9" t="s">
        <v>37</v>
      </c>
      <c r="C67" s="9" t="s">
        <v>43</v>
      </c>
      <c r="D67" s="9">
        <v>80335</v>
      </c>
      <c r="E67" s="21">
        <v>-0.48757836080797906</v>
      </c>
      <c r="F67" s="11"/>
      <c r="G67" s="11"/>
      <c r="H67" s="14" t="s">
        <v>39</v>
      </c>
      <c r="I67" s="14" t="s">
        <v>39</v>
      </c>
      <c r="J67" s="14">
        <v>972</v>
      </c>
      <c r="K67" s="14">
        <v>114</v>
      </c>
      <c r="L67" s="22">
        <v>114</v>
      </c>
      <c r="M67" s="14">
        <v>990</v>
      </c>
      <c r="N67" s="15">
        <f t="shared" si="21"/>
        <v>1</v>
      </c>
      <c r="O67" s="30" t="s">
        <v>39</v>
      </c>
      <c r="P67" s="15" t="s">
        <v>39</v>
      </c>
      <c r="Q67" s="11">
        <f t="shared" si="22"/>
        <v>8.526315789473685</v>
      </c>
      <c r="R67" s="11">
        <f t="shared" si="23"/>
        <v>8.6842105263157894</v>
      </c>
      <c r="S67" s="11">
        <f>(R67/Q67)</f>
        <v>1.0185185185185184</v>
      </c>
      <c r="T67" s="17">
        <f t="shared" si="6"/>
        <v>102.09790209790211</v>
      </c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26">
        <v>25.2</v>
      </c>
      <c r="AF67" s="26">
        <v>23.9</v>
      </c>
      <c r="AG67" s="2">
        <f t="shared" si="7"/>
        <v>1.3000000000000007</v>
      </c>
      <c r="AH67" s="18"/>
      <c r="AI67" s="18"/>
      <c r="AJ67" s="17">
        <f t="shared" si="8"/>
        <v>5.1587301587301617</v>
      </c>
      <c r="AK67" s="17"/>
      <c r="AL67" s="17"/>
      <c r="AM67" s="23">
        <v>0</v>
      </c>
      <c r="AN67" s="17"/>
      <c r="AO67" s="17"/>
      <c r="AP67" s="20">
        <v>80</v>
      </c>
      <c r="AQ67" s="18"/>
      <c r="AR67" s="18"/>
    </row>
    <row r="68" spans="2:44" x14ac:dyDescent="0.55000000000000004">
      <c r="B68" s="9" t="s">
        <v>37</v>
      </c>
      <c r="C68" t="s">
        <v>43</v>
      </c>
      <c r="D68" s="10">
        <v>86785</v>
      </c>
      <c r="E68" s="11">
        <v>0.32191308346745856</v>
      </c>
      <c r="F68" s="11"/>
      <c r="G68" s="11"/>
      <c r="H68" s="12">
        <v>225</v>
      </c>
      <c r="I68" s="12">
        <v>123</v>
      </c>
      <c r="J68" s="12">
        <v>110</v>
      </c>
      <c r="K68" s="12">
        <v>25</v>
      </c>
      <c r="L68" s="13">
        <v>25</v>
      </c>
      <c r="M68" s="12">
        <v>127</v>
      </c>
      <c r="N68" s="15">
        <f t="shared" si="21"/>
        <v>1</v>
      </c>
      <c r="O68" s="16">
        <f t="shared" ref="O68:O76" si="24">100-(I68/H68)*100</f>
        <v>45.333333333333336</v>
      </c>
      <c r="P68" s="11">
        <f t="shared" ref="P68:P75" si="25">100-(K68/H68*100)</f>
        <v>88.888888888888886</v>
      </c>
      <c r="Q68" s="11">
        <f t="shared" si="22"/>
        <v>4.4000000000000004</v>
      </c>
      <c r="R68" s="11">
        <f t="shared" si="23"/>
        <v>5.08</v>
      </c>
      <c r="S68" s="11">
        <f>(R68/Q68)</f>
        <v>1.1545454545454545</v>
      </c>
      <c r="T68" s="17">
        <f t="shared" si="6"/>
        <v>120</v>
      </c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2" t="s">
        <v>39</v>
      </c>
      <c r="AF68" s="2" t="s">
        <v>39</v>
      </c>
      <c r="AG68" s="2" t="s">
        <v>39</v>
      </c>
      <c r="AH68" s="18"/>
      <c r="AI68" s="18"/>
      <c r="AJ68" s="18" t="s">
        <v>39</v>
      </c>
      <c r="AK68" s="17"/>
      <c r="AL68" s="17"/>
      <c r="AM68" s="23">
        <v>0</v>
      </c>
      <c r="AN68" s="17"/>
      <c r="AO68" s="17"/>
      <c r="AP68" s="20">
        <v>70</v>
      </c>
      <c r="AQ68" s="18"/>
      <c r="AR68" s="18"/>
    </row>
    <row r="69" spans="2:44" x14ac:dyDescent="0.55000000000000004">
      <c r="B69" t="s">
        <v>41</v>
      </c>
      <c r="C69" s="9" t="s">
        <v>43</v>
      </c>
      <c r="D69" s="9">
        <v>66670</v>
      </c>
      <c r="E69" s="21">
        <v>34.030330882352928</v>
      </c>
      <c r="F69" s="11">
        <f>AVERAGE(E69:E73)</f>
        <v>35.002488613930446</v>
      </c>
      <c r="G69" s="11">
        <f>STDEV(E69:E73)/SQRT(5)</f>
        <v>1.7284166526580669</v>
      </c>
      <c r="H69" s="24">
        <v>306</v>
      </c>
      <c r="I69" s="24">
        <v>265.89999999999998</v>
      </c>
      <c r="J69" s="24">
        <v>329.6</v>
      </c>
      <c r="K69" s="24">
        <v>69.3</v>
      </c>
      <c r="L69" s="25">
        <v>33.700000000000003</v>
      </c>
      <c r="M69" s="24">
        <v>137.80000000000001</v>
      </c>
      <c r="N69" s="15">
        <f t="shared" si="21"/>
        <v>2.0563798219584566</v>
      </c>
      <c r="O69" s="16">
        <f t="shared" si="24"/>
        <v>13.104575163398707</v>
      </c>
      <c r="P69" s="11">
        <f t="shared" si="25"/>
        <v>77.35294117647058</v>
      </c>
      <c r="Q69" s="11">
        <f t="shared" si="22"/>
        <v>4.7561327561327564</v>
      </c>
      <c r="R69" s="11">
        <f t="shared" si="23"/>
        <v>4.0890207715133533</v>
      </c>
      <c r="S69" s="11">
        <f>(R69/Q69)</f>
        <v>0.85973646682607818</v>
      </c>
      <c r="T69" s="17">
        <f t="shared" ref="T69:T81" si="26">((M69-L69)/(J69-K69))*100</f>
        <v>39.992316557817901</v>
      </c>
      <c r="U69" s="11">
        <f>AVERAGE(O69:O73)</f>
        <v>25.929791432425617</v>
      </c>
      <c r="V69" s="11">
        <f>STDEV(O69:O73)/SQRT(5)</f>
        <v>6.4982383095414091</v>
      </c>
      <c r="W69" s="11">
        <f>AVERAGE(P69:P73)</f>
        <v>68.115912539600799</v>
      </c>
      <c r="X69" s="11">
        <f>STDEV(P69:P73)/SQRT(5)</f>
        <v>3.0426649613377634</v>
      </c>
      <c r="Y69" s="11">
        <f>AVERAGE(S69:S73)</f>
        <v>0.804482071882475</v>
      </c>
      <c r="Z69" s="11">
        <f>STDEV(S69:S73)/SQRT(5)</f>
        <v>9.0746338423503894E-2</v>
      </c>
      <c r="AA69" s="11">
        <f>AVERAGE(T69:T73)</f>
        <v>35.849339134003387</v>
      </c>
      <c r="AB69" s="11">
        <f>STDEV(T69:T73)/SQRT(5)</f>
        <v>3.9851948756956008</v>
      </c>
      <c r="AC69" s="11">
        <f>AVERAGE(N69:N73)</f>
        <v>2.0401483382814929</v>
      </c>
      <c r="AD69" s="11">
        <f>STDEV(N69:N73)/SQRT(5)</f>
        <v>0.35157161403818854</v>
      </c>
      <c r="AE69" s="26">
        <v>26.1</v>
      </c>
      <c r="AF69" s="26">
        <v>24.1</v>
      </c>
      <c r="AG69" s="2">
        <f t="shared" si="7"/>
        <v>2</v>
      </c>
      <c r="AH69" s="18">
        <f>AVERAGE(AE69:AE73)</f>
        <v>24.34</v>
      </c>
      <c r="AI69" s="17">
        <f>STDEV(AE69:AE71)/SQRT(5)</f>
        <v>0.64498061986388411</v>
      </c>
      <c r="AJ69" s="17">
        <f t="shared" si="8"/>
        <v>7.6628352490421454</v>
      </c>
      <c r="AK69" s="17">
        <f>AVERAGE(AJ69:AJ73)</f>
        <v>5.3032171391233165</v>
      </c>
      <c r="AL69" s="17">
        <f>STDEV(AJ69:AJ73)/SQRT(3)</f>
        <v>1.8970400317667175</v>
      </c>
      <c r="AM69" s="23">
        <v>3</v>
      </c>
      <c r="AN69" s="17">
        <f>AVERAGE(AM69:AM73)</f>
        <v>2.8</v>
      </c>
      <c r="AO69" s="17">
        <f>STDEV(AM69:AM73)/SQRT(5)</f>
        <v>0.86023252670426253</v>
      </c>
      <c r="AP69" s="20">
        <v>60</v>
      </c>
      <c r="AQ69" s="18">
        <f>AVERAGE(AP69:AP73)</f>
        <v>64.599999999999994</v>
      </c>
      <c r="AR69" s="17">
        <f>STDEV(AP69:AP71)/SQRT(5)</f>
        <v>1.693123346560039</v>
      </c>
    </row>
    <row r="70" spans="2:44" x14ac:dyDescent="0.55000000000000004">
      <c r="B70" t="s">
        <v>41</v>
      </c>
      <c r="C70" t="s">
        <v>43</v>
      </c>
      <c r="D70" s="9">
        <v>65938</v>
      </c>
      <c r="E70" s="21">
        <v>28.747870528109036</v>
      </c>
      <c r="F70" s="11"/>
      <c r="G70" s="11"/>
      <c r="H70" s="24">
        <v>199</v>
      </c>
      <c r="I70" s="24">
        <v>127</v>
      </c>
      <c r="J70" s="24">
        <v>194</v>
      </c>
      <c r="K70" s="24">
        <v>77</v>
      </c>
      <c r="L70" s="25">
        <v>26</v>
      </c>
      <c r="M70" s="24">
        <v>52.3</v>
      </c>
      <c r="N70" s="15">
        <f t="shared" si="21"/>
        <v>2.9615384615384617</v>
      </c>
      <c r="O70" s="16">
        <f t="shared" si="24"/>
        <v>36.180904522613069</v>
      </c>
      <c r="P70" s="31">
        <f t="shared" si="25"/>
        <v>61.306532663316581</v>
      </c>
      <c r="Q70" s="11">
        <f t="shared" si="22"/>
        <v>2.5194805194805197</v>
      </c>
      <c r="R70" s="11">
        <f t="shared" si="23"/>
        <v>2.0115384615384615</v>
      </c>
      <c r="S70" s="11">
        <f t="shared" ref="S70:S81" si="27">(R70/Q70)</f>
        <v>0.79839413164155426</v>
      </c>
      <c r="T70" s="17">
        <f t="shared" si="26"/>
        <v>22.478632478632477</v>
      </c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26">
        <v>23.3</v>
      </c>
      <c r="AF70" s="2" t="s">
        <v>39</v>
      </c>
      <c r="AG70" s="2" t="s">
        <v>39</v>
      </c>
      <c r="AH70" s="18"/>
      <c r="AI70" s="18"/>
      <c r="AJ70" s="18" t="s">
        <v>39</v>
      </c>
      <c r="AK70" s="17"/>
      <c r="AL70" s="17"/>
      <c r="AM70" s="23">
        <v>0</v>
      </c>
      <c r="AN70" s="17"/>
      <c r="AO70" s="17"/>
      <c r="AP70" s="20">
        <v>61</v>
      </c>
      <c r="AQ70" s="18"/>
      <c r="AR70" s="18"/>
    </row>
    <row r="71" spans="2:44" x14ac:dyDescent="0.55000000000000004">
      <c r="B71" t="s">
        <v>41</v>
      </c>
      <c r="C71" t="s">
        <v>43</v>
      </c>
      <c r="D71" s="9">
        <v>65866</v>
      </c>
      <c r="E71" s="21">
        <v>38.642659279778393</v>
      </c>
      <c r="F71" s="11"/>
      <c r="G71" s="11"/>
      <c r="H71" s="14">
        <v>70</v>
      </c>
      <c r="I71" s="14">
        <v>38</v>
      </c>
      <c r="J71" s="14">
        <v>62</v>
      </c>
      <c r="K71" s="14">
        <v>20</v>
      </c>
      <c r="L71" s="22">
        <v>13.4</v>
      </c>
      <c r="M71" s="14">
        <v>31</v>
      </c>
      <c r="N71" s="15">
        <f t="shared" si="21"/>
        <v>1.4925373134328357</v>
      </c>
      <c r="O71" s="16">
        <f t="shared" si="24"/>
        <v>45.714285714285715</v>
      </c>
      <c r="P71" s="11">
        <f t="shared" si="25"/>
        <v>71.428571428571431</v>
      </c>
      <c r="Q71" s="11">
        <f t="shared" si="22"/>
        <v>3.1</v>
      </c>
      <c r="R71" s="11">
        <f t="shared" si="23"/>
        <v>2.3134328358208953</v>
      </c>
      <c r="S71" s="11">
        <f t="shared" si="27"/>
        <v>0.74626865671641784</v>
      </c>
      <c r="T71" s="17">
        <f t="shared" si="26"/>
        <v>41.904761904761905</v>
      </c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26">
        <v>24.1</v>
      </c>
      <c r="AF71" s="2" t="s">
        <v>39</v>
      </c>
      <c r="AG71" s="2" t="s">
        <v>39</v>
      </c>
      <c r="AH71" s="18"/>
      <c r="AI71" s="18"/>
      <c r="AJ71" s="18" t="s">
        <v>39</v>
      </c>
      <c r="AK71" s="17"/>
      <c r="AL71" s="17"/>
      <c r="AM71" s="23">
        <v>5</v>
      </c>
      <c r="AN71" s="17"/>
      <c r="AO71" s="17"/>
      <c r="AP71" s="20">
        <v>67</v>
      </c>
      <c r="AQ71" s="18"/>
      <c r="AR71" s="18"/>
    </row>
    <row r="72" spans="2:44" x14ac:dyDescent="0.55000000000000004">
      <c r="B72" t="s">
        <v>41</v>
      </c>
      <c r="C72" t="s">
        <v>43</v>
      </c>
      <c r="D72" s="9">
        <v>68671</v>
      </c>
      <c r="E72" s="21">
        <v>36.81051729065446</v>
      </c>
      <c r="F72" s="11"/>
      <c r="G72" s="11"/>
      <c r="H72" s="24">
        <v>344.1</v>
      </c>
      <c r="I72" s="24">
        <v>270</v>
      </c>
      <c r="J72" s="24">
        <v>321.89999999999998</v>
      </c>
      <c r="K72" s="24">
        <v>132</v>
      </c>
      <c r="L72" s="25">
        <v>50.1</v>
      </c>
      <c r="M72" s="24">
        <v>133.19999999999999</v>
      </c>
      <c r="N72" s="15">
        <f t="shared" si="21"/>
        <v>2.6347305389221556</v>
      </c>
      <c r="O72" s="16">
        <f t="shared" si="24"/>
        <v>21.53443766346993</v>
      </c>
      <c r="P72" s="31">
        <f t="shared" si="25"/>
        <v>61.639058413251959</v>
      </c>
      <c r="Q72" s="11">
        <f t="shared" si="22"/>
        <v>2.4386363636363635</v>
      </c>
      <c r="R72" s="11">
        <f t="shared" si="23"/>
        <v>2.6586826347305386</v>
      </c>
      <c r="S72" s="11">
        <f t="shared" si="27"/>
        <v>1.090233326450547</v>
      </c>
      <c r="T72" s="17">
        <f t="shared" si="26"/>
        <v>43.759873617693522</v>
      </c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26">
        <v>22.4</v>
      </c>
      <c r="AF72" s="26">
        <v>20.9</v>
      </c>
      <c r="AG72" s="2">
        <f t="shared" si="7"/>
        <v>1.5</v>
      </c>
      <c r="AH72" s="18"/>
      <c r="AI72" s="18"/>
      <c r="AJ72" s="17">
        <f t="shared" si="8"/>
        <v>6.6964285714285712</v>
      </c>
      <c r="AK72" s="17"/>
      <c r="AL72" s="17"/>
      <c r="AM72" s="23">
        <v>2</v>
      </c>
      <c r="AN72" s="17"/>
      <c r="AO72" s="17"/>
      <c r="AP72" s="20">
        <v>58</v>
      </c>
      <c r="AQ72" s="18"/>
      <c r="AR72" s="18"/>
    </row>
    <row r="73" spans="2:44" x14ac:dyDescent="0.55000000000000004">
      <c r="B73" t="s">
        <v>41</v>
      </c>
      <c r="C73" t="s">
        <v>43</v>
      </c>
      <c r="D73" s="9">
        <v>71689</v>
      </c>
      <c r="E73" s="21">
        <v>36.781065088757394</v>
      </c>
      <c r="F73" s="11"/>
      <c r="G73" s="11"/>
      <c r="H73" s="24">
        <v>122</v>
      </c>
      <c r="I73" s="24">
        <v>106</v>
      </c>
      <c r="J73" s="24">
        <v>128</v>
      </c>
      <c r="K73" s="24">
        <v>38</v>
      </c>
      <c r="L73" s="25">
        <v>36</v>
      </c>
      <c r="M73" s="24">
        <v>64</v>
      </c>
      <c r="N73" s="15">
        <f t="shared" si="21"/>
        <v>1.0555555555555556</v>
      </c>
      <c r="O73" s="16">
        <f t="shared" si="24"/>
        <v>13.114754098360663</v>
      </c>
      <c r="P73" s="31">
        <f t="shared" si="25"/>
        <v>68.852459016393439</v>
      </c>
      <c r="Q73" s="11">
        <f t="shared" si="22"/>
        <v>3.3684210526315788</v>
      </c>
      <c r="R73" s="11">
        <f t="shared" si="23"/>
        <v>1.7777777777777777</v>
      </c>
      <c r="S73" s="11">
        <f t="shared" si="27"/>
        <v>0.52777777777777779</v>
      </c>
      <c r="T73" s="17">
        <f t="shared" si="26"/>
        <v>31.111111111111111</v>
      </c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26">
        <v>25.8</v>
      </c>
      <c r="AF73" s="26">
        <v>25.4</v>
      </c>
      <c r="AG73" s="2">
        <f t="shared" si="7"/>
        <v>0.40000000000000213</v>
      </c>
      <c r="AH73" s="18"/>
      <c r="AI73" s="18"/>
      <c r="AJ73" s="17">
        <f t="shared" si="8"/>
        <v>1.5503875968992331</v>
      </c>
      <c r="AK73" s="17"/>
      <c r="AL73" s="17"/>
      <c r="AM73" s="23">
        <v>4</v>
      </c>
      <c r="AN73" s="17"/>
      <c r="AO73" s="17"/>
      <c r="AP73" s="20">
        <v>77</v>
      </c>
      <c r="AQ73" s="18"/>
      <c r="AR73" s="18"/>
    </row>
    <row r="74" spans="2:44" x14ac:dyDescent="0.55000000000000004">
      <c r="B74" s="9" t="s">
        <v>37</v>
      </c>
      <c r="C74" t="s">
        <v>46</v>
      </c>
      <c r="D74" s="9">
        <v>68568</v>
      </c>
      <c r="E74" s="11">
        <v>-0.86893555394640731</v>
      </c>
      <c r="F74" s="11">
        <f>AVERAGE(E74:E76)</f>
        <v>-0.32931228260757112</v>
      </c>
      <c r="G74" s="11">
        <f>STDEV(E74:E76)/SQRT(3)</f>
        <v>0.87631044657089185</v>
      </c>
      <c r="H74" s="14">
        <v>399</v>
      </c>
      <c r="I74" s="14">
        <v>251</v>
      </c>
      <c r="J74" s="14">
        <v>394</v>
      </c>
      <c r="K74" s="14">
        <v>101</v>
      </c>
      <c r="L74" s="22">
        <v>101</v>
      </c>
      <c r="M74" s="14">
        <v>384</v>
      </c>
      <c r="N74" s="15">
        <f t="shared" si="21"/>
        <v>1</v>
      </c>
      <c r="O74" s="16">
        <f t="shared" si="24"/>
        <v>37.092731829573935</v>
      </c>
      <c r="P74" s="11">
        <f t="shared" si="25"/>
        <v>74.686716791979947</v>
      </c>
      <c r="Q74" s="11">
        <f t="shared" si="22"/>
        <v>3.9009900990099009</v>
      </c>
      <c r="R74" s="11">
        <f t="shared" si="23"/>
        <v>3.8019801980198018</v>
      </c>
      <c r="S74" s="11">
        <f t="shared" si="27"/>
        <v>0.97461928934010145</v>
      </c>
      <c r="T74" s="17">
        <f t="shared" si="26"/>
        <v>96.587030716723561</v>
      </c>
      <c r="U74" s="11">
        <f>AVERAGE(O74:O76)</f>
        <v>45.279904168634147</v>
      </c>
      <c r="V74" s="11">
        <f>STDEV(O74:O76)/SQRT(3)</f>
        <v>7.9171561517087223</v>
      </c>
      <c r="W74" s="11">
        <f>AVERAGE(P74:P76)</f>
        <v>77.916333708667807</v>
      </c>
      <c r="X74" s="11">
        <f>STDEV(P74:P76)/SQRT(3)</f>
        <v>4.3396804163047635</v>
      </c>
      <c r="Y74" s="11">
        <f>AVERAGE(S74:S76)</f>
        <v>1.0147316072861798</v>
      </c>
      <c r="Z74" s="11">
        <f>STDEV(S74:S76)/SQRT(3)</f>
        <v>2.0674245127919575E-2</v>
      </c>
      <c r="AA74" s="11">
        <f>AVERAGE(T74:T76)</f>
        <v>101.68066635081443</v>
      </c>
      <c r="AB74" s="11">
        <f>STDEV(T74:T76)/SQRT(3)</f>
        <v>2.5878832819477156</v>
      </c>
      <c r="AC74" s="11">
        <f>AVERAGE(N74:N76)</f>
        <v>1</v>
      </c>
      <c r="AD74" s="11">
        <f>STDEV(N74:N76)/SQRT(3)</f>
        <v>0</v>
      </c>
      <c r="AE74" s="26">
        <v>21.7</v>
      </c>
      <c r="AF74" s="2" t="s">
        <v>39</v>
      </c>
      <c r="AG74" s="2" t="s">
        <v>39</v>
      </c>
      <c r="AH74" s="18">
        <f>AVERAGE(AE74:AE76)</f>
        <v>25.366666666666664</v>
      </c>
      <c r="AI74" s="17">
        <f>STDEV(AE74:AE76)/SQRT(3)</f>
        <v>1.9220937657784891</v>
      </c>
      <c r="AJ74" s="18" t="s">
        <v>39</v>
      </c>
      <c r="AK74" s="17">
        <f>AVERAGE(AJ74:AJ76)</f>
        <v>9.4079909046613572</v>
      </c>
      <c r="AL74" s="17">
        <f>STDEV(AJ74:AJ76)/SQRT(3)</f>
        <v>0.73268533532981817</v>
      </c>
      <c r="AM74" s="23">
        <v>0</v>
      </c>
      <c r="AN74" s="17">
        <f>AVERAGE(AM74:AM76)</f>
        <v>0</v>
      </c>
      <c r="AO74" s="17">
        <f>STDEV(AM74:AM76)/SQRT(3)</f>
        <v>0</v>
      </c>
      <c r="AP74" s="20">
        <v>58</v>
      </c>
      <c r="AQ74" s="18">
        <f>AVERAGE(AP74:AP76)</f>
        <v>80</v>
      </c>
      <c r="AR74" s="17">
        <f>STDEV(AP74:AP76)/SQRT(3)</f>
        <v>11</v>
      </c>
    </row>
    <row r="75" spans="2:44" x14ac:dyDescent="0.55000000000000004">
      <c r="B75" s="9" t="s">
        <v>37</v>
      </c>
      <c r="C75" t="s">
        <v>46</v>
      </c>
      <c r="D75" s="9">
        <v>77862</v>
      </c>
      <c r="E75" s="11">
        <v>1.3845786583910269</v>
      </c>
      <c r="F75" s="11"/>
      <c r="G75" s="11"/>
      <c r="H75" s="14">
        <v>736</v>
      </c>
      <c r="I75" s="14">
        <v>459</v>
      </c>
      <c r="J75" s="14">
        <v>843</v>
      </c>
      <c r="K75" s="14">
        <v>202</v>
      </c>
      <c r="L75" s="22">
        <v>202</v>
      </c>
      <c r="M75" s="14">
        <v>865</v>
      </c>
      <c r="N75" s="15">
        <f t="shared" si="21"/>
        <v>1</v>
      </c>
      <c r="O75" s="16">
        <f t="shared" si="24"/>
        <v>37.635869565217398</v>
      </c>
      <c r="P75" s="11">
        <f t="shared" si="25"/>
        <v>72.554347826086953</v>
      </c>
      <c r="Q75" s="11">
        <f t="shared" si="22"/>
        <v>4.173267326732673</v>
      </c>
      <c r="R75" s="11">
        <f t="shared" si="23"/>
        <v>4.282178217821782</v>
      </c>
      <c r="S75" s="11">
        <f t="shared" si="27"/>
        <v>1.026097271648873</v>
      </c>
      <c r="T75" s="17">
        <f t="shared" si="26"/>
        <v>103.43213728549141</v>
      </c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26">
        <v>28.2</v>
      </c>
      <c r="AF75" s="2">
        <v>25.8</v>
      </c>
      <c r="AG75" s="2">
        <f t="shared" si="7"/>
        <v>2.3999999999999986</v>
      </c>
      <c r="AH75" s="18"/>
      <c r="AI75" s="18"/>
      <c r="AJ75" s="17">
        <f t="shared" si="8"/>
        <v>8.5106382978723367</v>
      </c>
      <c r="AK75" s="17"/>
      <c r="AL75" s="17"/>
      <c r="AM75" s="23">
        <v>0</v>
      </c>
      <c r="AN75" s="17"/>
      <c r="AO75" s="17"/>
      <c r="AP75" s="20">
        <v>91</v>
      </c>
      <c r="AQ75" s="18"/>
      <c r="AR75" s="18"/>
    </row>
    <row r="76" spans="2:44" x14ac:dyDescent="0.55000000000000004">
      <c r="B76" s="9" t="s">
        <v>37</v>
      </c>
      <c r="C76" t="s">
        <v>46</v>
      </c>
      <c r="D76" s="9">
        <v>77863</v>
      </c>
      <c r="E76" s="11">
        <v>-1.503579952267333</v>
      </c>
      <c r="F76" s="11"/>
      <c r="G76" s="11"/>
      <c r="H76" s="14">
        <v>252</v>
      </c>
      <c r="I76" s="14">
        <v>98</v>
      </c>
      <c r="J76" s="14">
        <v>253</v>
      </c>
      <c r="K76" s="14">
        <v>34</v>
      </c>
      <c r="L76" s="22">
        <v>34</v>
      </c>
      <c r="M76" s="14">
        <v>264</v>
      </c>
      <c r="N76" s="15">
        <f t="shared" si="21"/>
        <v>1</v>
      </c>
      <c r="O76" s="16">
        <f t="shared" si="24"/>
        <v>61.111111111111107</v>
      </c>
      <c r="P76" s="11">
        <f>100-(L76/H76*100)</f>
        <v>86.507936507936506</v>
      </c>
      <c r="Q76" s="11">
        <f t="shared" si="22"/>
        <v>7.4411764705882355</v>
      </c>
      <c r="R76" s="11">
        <f t="shared" si="23"/>
        <v>7.7647058823529411</v>
      </c>
      <c r="S76" s="11">
        <f t="shared" si="27"/>
        <v>1.0434782608695652</v>
      </c>
      <c r="T76" s="17">
        <f t="shared" si="26"/>
        <v>105.02283105022832</v>
      </c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26">
        <v>26.2</v>
      </c>
      <c r="AF76" s="2">
        <v>23.5</v>
      </c>
      <c r="AG76" s="2">
        <f t="shared" si="7"/>
        <v>2.6999999999999993</v>
      </c>
      <c r="AH76" s="18"/>
      <c r="AI76" s="18"/>
      <c r="AJ76" s="17">
        <f t="shared" si="8"/>
        <v>10.30534351145038</v>
      </c>
      <c r="AK76" s="17"/>
      <c r="AL76" s="17"/>
      <c r="AM76" s="23">
        <v>0</v>
      </c>
      <c r="AN76" s="17"/>
      <c r="AO76" s="17"/>
      <c r="AP76" s="20">
        <v>91</v>
      </c>
      <c r="AQ76" s="18"/>
      <c r="AR76" s="18"/>
    </row>
    <row r="77" spans="2:44" s="4" customFormat="1" x14ac:dyDescent="0.55000000000000004">
      <c r="B77" s="4" t="s">
        <v>41</v>
      </c>
      <c r="C77" s="4" t="s">
        <v>46</v>
      </c>
      <c r="D77">
        <v>77869</v>
      </c>
      <c r="E77" s="11">
        <v>29.929491855093598</v>
      </c>
      <c r="F77" s="11">
        <f>AVERAGE(E77:E81)</f>
        <v>33.538183958040094</v>
      </c>
      <c r="G77" s="11">
        <f>STDEV(E77:E81)/SQRT(5)</f>
        <v>2.3097796813749469</v>
      </c>
      <c r="H77" s="14">
        <v>425</v>
      </c>
      <c r="I77" s="14">
        <v>290</v>
      </c>
      <c r="J77" s="14">
        <v>447</v>
      </c>
      <c r="K77" s="14">
        <v>78</v>
      </c>
      <c r="L77" s="22">
        <v>22</v>
      </c>
      <c r="M77" s="14">
        <v>129</v>
      </c>
      <c r="N77" s="15">
        <f t="shared" si="21"/>
        <v>3.5454545454545454</v>
      </c>
      <c r="O77" s="16">
        <v>31.764705882352942</v>
      </c>
      <c r="P77" s="11">
        <v>81.64705882352942</v>
      </c>
      <c r="Q77" s="11">
        <v>5.7307692307692308</v>
      </c>
      <c r="R77" s="11">
        <v>5.8636363636363633</v>
      </c>
      <c r="S77" s="11">
        <f t="shared" si="27"/>
        <v>1.0231848688224527</v>
      </c>
      <c r="T77" s="17">
        <f t="shared" si="26"/>
        <v>28.997289972899733</v>
      </c>
      <c r="U77" s="11">
        <f>AVERAGE(O77:O81)</f>
        <v>32.231557806438914</v>
      </c>
      <c r="V77" s="11">
        <f>STDEV(O77:O81)/SQRT(5)</f>
        <v>3.3924460422642246</v>
      </c>
      <c r="W77" s="11">
        <f>AVERAGE(P77:P81)</f>
        <v>80.605750237381514</v>
      </c>
      <c r="X77" s="11">
        <f>STDEV(P77:P81)/SQRT(5)</f>
        <v>3.6251502081684612</v>
      </c>
      <c r="Y77" s="11">
        <f>AVERAGE(S77:S81)</f>
        <v>0.8975947764955059</v>
      </c>
      <c r="Z77" s="11">
        <f>STDEV(S77:S81)/SQRT(5)</f>
        <v>6.1816423412639224E-2</v>
      </c>
      <c r="AA77" s="11">
        <f>AVERAGE(T77:T81)</f>
        <v>40.680578324309515</v>
      </c>
      <c r="AB77" s="11">
        <f>STDEV(T77:T81)/SQRT(5)</f>
        <v>6.8329082721455672</v>
      </c>
      <c r="AC77" s="11">
        <f>AVERAGE(N77:N81)</f>
        <v>2.4006895485466915</v>
      </c>
      <c r="AD77" s="11">
        <f>STDEV(N77:N81)/SQRT(5)</f>
        <v>0.45429367376200513</v>
      </c>
      <c r="AE77" s="26">
        <v>27.2</v>
      </c>
      <c r="AF77" s="26">
        <v>24.1</v>
      </c>
      <c r="AG77" s="2">
        <v>3.0999999999999979</v>
      </c>
      <c r="AH77" s="18">
        <f>AVERAGE(AE77:AE81)</f>
        <v>26.179999999999996</v>
      </c>
      <c r="AI77" s="17">
        <f>STDEV(AE77:AE79)/SQRT(5)</f>
        <v>0.4155317877932645</v>
      </c>
      <c r="AJ77" s="17">
        <f t="shared" si="8"/>
        <v>11.397058823529404</v>
      </c>
      <c r="AK77" s="17">
        <f>AVERAGE(AJ77:AJ80)</f>
        <v>10.639681854843396</v>
      </c>
      <c r="AL77" s="17">
        <f>STDEV(AJ77:AJ80)/SQRT(4)</f>
        <v>0.48336089733303805</v>
      </c>
      <c r="AM77" s="17">
        <v>3</v>
      </c>
      <c r="AN77" s="17">
        <f>AVERAGE(AM77:AM81)</f>
        <v>3</v>
      </c>
      <c r="AO77" s="17">
        <f>STDEV(AM77:AM81)/SQRT(5)</f>
        <v>0</v>
      </c>
      <c r="AP77" s="36">
        <v>92</v>
      </c>
      <c r="AQ77" s="18">
        <f>AVERAGE(AP77:AP81)</f>
        <v>76.599999999999994</v>
      </c>
      <c r="AR77" s="17">
        <f>STDEV(AP77:AP79)/SQRT(5)</f>
        <v>6.9426219830839129</v>
      </c>
    </row>
    <row r="78" spans="2:44" x14ac:dyDescent="0.55000000000000004">
      <c r="B78" t="s">
        <v>41</v>
      </c>
      <c r="C78" t="s">
        <v>46</v>
      </c>
      <c r="D78">
        <v>77762</v>
      </c>
      <c r="E78" s="11">
        <v>35.046728971962615</v>
      </c>
      <c r="F78" s="11"/>
      <c r="G78" s="11"/>
      <c r="H78" s="14">
        <v>534</v>
      </c>
      <c r="I78" s="14">
        <v>362</v>
      </c>
      <c r="J78" s="14">
        <v>485</v>
      </c>
      <c r="K78" s="14">
        <v>70</v>
      </c>
      <c r="L78" s="22">
        <v>24</v>
      </c>
      <c r="M78" s="14">
        <v>156</v>
      </c>
      <c r="N78" s="15">
        <f t="shared" si="21"/>
        <v>2.9166666666666665</v>
      </c>
      <c r="O78" s="16">
        <v>32.209737827715358</v>
      </c>
      <c r="P78" s="11">
        <v>86.891385767790268</v>
      </c>
      <c r="Q78" s="11">
        <v>6.9285714285714288</v>
      </c>
      <c r="R78" s="11">
        <v>6.5</v>
      </c>
      <c r="S78" s="11">
        <f t="shared" si="27"/>
        <v>0.93814432989690721</v>
      </c>
      <c r="T78" s="17">
        <f t="shared" si="26"/>
        <v>31.807228915662648</v>
      </c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26">
        <v>27.4</v>
      </c>
      <c r="AF78" s="26">
        <v>24.5</v>
      </c>
      <c r="AG78" s="2">
        <v>2.8999999999999986</v>
      </c>
      <c r="AH78" s="18"/>
      <c r="AI78" s="18"/>
      <c r="AJ78" s="17">
        <f t="shared" si="8"/>
        <v>10.583941605839412</v>
      </c>
      <c r="AK78" s="17"/>
      <c r="AL78" s="17"/>
      <c r="AM78" s="17">
        <v>3</v>
      </c>
      <c r="AN78" s="17"/>
      <c r="AO78" s="17"/>
      <c r="AP78" s="20">
        <v>78</v>
      </c>
      <c r="AQ78" s="18"/>
      <c r="AR78" s="18"/>
    </row>
    <row r="79" spans="2:44" x14ac:dyDescent="0.55000000000000004">
      <c r="B79" t="s">
        <v>41</v>
      </c>
      <c r="C79" t="s">
        <v>46</v>
      </c>
      <c r="D79" s="9">
        <v>65343</v>
      </c>
      <c r="E79" s="21">
        <v>26.519076778144139</v>
      </c>
      <c r="F79" s="11"/>
      <c r="G79" s="11"/>
      <c r="H79" s="32">
        <v>216</v>
      </c>
      <c r="I79" s="32">
        <v>171</v>
      </c>
      <c r="J79" s="32">
        <v>224</v>
      </c>
      <c r="K79" s="32">
        <v>72</v>
      </c>
      <c r="L79" s="33">
        <v>88.2</v>
      </c>
      <c r="M79" s="32">
        <v>188</v>
      </c>
      <c r="N79" s="15">
        <f t="shared" si="21"/>
        <v>0.81632653061224492</v>
      </c>
      <c r="O79" s="16">
        <v>20.833333333333343</v>
      </c>
      <c r="P79" s="31">
        <v>66.666666666666671</v>
      </c>
      <c r="Q79" s="11">
        <v>3.1111111111111112</v>
      </c>
      <c r="R79" s="11">
        <v>2.1315192743764171</v>
      </c>
      <c r="S79" s="11">
        <f t="shared" si="27"/>
        <v>0.68513119533527689</v>
      </c>
      <c r="T79" s="17">
        <f t="shared" si="26"/>
        <v>65.65789473684211</v>
      </c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34">
        <v>25.7</v>
      </c>
      <c r="AF79" s="34">
        <v>22.8</v>
      </c>
      <c r="AG79" s="2">
        <v>2.8999999999999986</v>
      </c>
      <c r="AH79" s="18"/>
      <c r="AI79" s="18"/>
      <c r="AJ79" s="17">
        <f>AG79/AE79*100</f>
        <v>11.284046692606999</v>
      </c>
      <c r="AK79" s="17"/>
      <c r="AL79" s="17"/>
      <c r="AM79" s="23">
        <v>3</v>
      </c>
      <c r="AN79" s="17"/>
      <c r="AO79" s="17"/>
      <c r="AP79" s="20">
        <v>61</v>
      </c>
      <c r="AQ79" s="18"/>
      <c r="AR79" s="18"/>
    </row>
    <row r="80" spans="2:44" x14ac:dyDescent="0.55000000000000004">
      <c r="B80" t="s">
        <v>41</v>
      </c>
      <c r="C80" t="s">
        <v>46</v>
      </c>
      <c r="D80">
        <v>77760</v>
      </c>
      <c r="E80" s="11">
        <v>38.624599457727385</v>
      </c>
      <c r="F80" s="11"/>
      <c r="G80" s="11"/>
      <c r="H80" s="14">
        <v>488</v>
      </c>
      <c r="I80" s="14">
        <v>283</v>
      </c>
      <c r="J80" s="14">
        <v>336</v>
      </c>
      <c r="K80" s="14">
        <v>70</v>
      </c>
      <c r="L80" s="22">
        <v>28</v>
      </c>
      <c r="M80" s="14">
        <v>113</v>
      </c>
      <c r="N80" s="15">
        <f t="shared" si="21"/>
        <v>2.5</v>
      </c>
      <c r="O80" s="16">
        <v>42.008196721311478</v>
      </c>
      <c r="P80" s="11">
        <v>85.655737704918039</v>
      </c>
      <c r="Q80" s="11">
        <v>4.8</v>
      </c>
      <c r="R80" s="11">
        <v>4.0357142857142856</v>
      </c>
      <c r="S80" s="11">
        <f t="shared" si="27"/>
        <v>0.84077380952380953</v>
      </c>
      <c r="T80" s="17">
        <f t="shared" si="26"/>
        <v>31.954887218045116</v>
      </c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26">
        <v>26.9</v>
      </c>
      <c r="AF80" s="26">
        <v>24.4</v>
      </c>
      <c r="AG80" s="2">
        <v>2.5</v>
      </c>
      <c r="AH80" s="18"/>
      <c r="AI80" s="18"/>
      <c r="AJ80" s="17">
        <f>AG80/AE80*100</f>
        <v>9.2936802973977706</v>
      </c>
      <c r="AK80" s="17"/>
      <c r="AL80" s="17"/>
      <c r="AM80" s="17">
        <v>3</v>
      </c>
      <c r="AN80" s="17"/>
      <c r="AO80" s="17"/>
      <c r="AP80" s="20">
        <v>78</v>
      </c>
      <c r="AQ80" s="18"/>
      <c r="AR80" s="18"/>
    </row>
    <row r="81" spans="2:44" x14ac:dyDescent="0.55000000000000004">
      <c r="B81" t="s">
        <v>41</v>
      </c>
      <c r="C81" t="s">
        <v>46</v>
      </c>
      <c r="D81" s="9">
        <v>66683</v>
      </c>
      <c r="E81" s="21">
        <v>37.571022727272727</v>
      </c>
      <c r="F81" s="11"/>
      <c r="G81" s="11"/>
      <c r="H81" s="24">
        <v>499.1</v>
      </c>
      <c r="I81" s="24">
        <v>327.7</v>
      </c>
      <c r="J81" s="24">
        <v>436</v>
      </c>
      <c r="K81" s="24">
        <v>89</v>
      </c>
      <c r="L81" s="25">
        <v>40</v>
      </c>
      <c r="M81" s="24">
        <v>196.1</v>
      </c>
      <c r="N81" s="15">
        <f t="shared" si="21"/>
        <v>2.2250000000000001</v>
      </c>
      <c r="O81" s="16">
        <v>34.341815267481465</v>
      </c>
      <c r="P81" s="11">
        <v>82.1679022240032</v>
      </c>
      <c r="Q81" s="11">
        <v>4.8988764044943824</v>
      </c>
      <c r="R81" s="11">
        <v>4.9024999999999999</v>
      </c>
      <c r="S81" s="11">
        <f t="shared" si="27"/>
        <v>1.0007396788990826</v>
      </c>
      <c r="T81" s="17">
        <f t="shared" si="26"/>
        <v>44.985590778097986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26">
        <v>23.7</v>
      </c>
      <c r="AF81" s="2" t="s">
        <v>39</v>
      </c>
      <c r="AG81" s="2" t="s">
        <v>39</v>
      </c>
      <c r="AH81" s="2"/>
      <c r="AI81" s="2"/>
      <c r="AM81" s="9">
        <v>3</v>
      </c>
      <c r="AP81" s="20">
        <v>74</v>
      </c>
      <c r="AQ81" s="2"/>
      <c r="AR81" s="2"/>
    </row>
    <row r="82" spans="2:44" x14ac:dyDescent="0.55000000000000004">
      <c r="E82" s="11"/>
      <c r="F82" s="11"/>
      <c r="G82" s="11"/>
      <c r="H82" s="15"/>
      <c r="I82" s="15"/>
      <c r="J82" s="15"/>
      <c r="K82" s="15"/>
      <c r="L82" s="30"/>
      <c r="M82" s="15"/>
      <c r="N82" s="15"/>
      <c r="O82" s="16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2"/>
      <c r="AF82" s="2"/>
      <c r="AG82" s="2"/>
      <c r="AH82" s="2"/>
      <c r="AI82" s="2"/>
      <c r="AJ82" s="2"/>
    </row>
    <row r="83" spans="2:44" x14ac:dyDescent="0.55000000000000004">
      <c r="E83" s="11"/>
      <c r="F83" s="11"/>
      <c r="G83" s="11"/>
      <c r="H83" s="11"/>
      <c r="I83" s="11"/>
      <c r="J83" s="11"/>
      <c r="K83" s="11"/>
      <c r="L83" s="16"/>
      <c r="M83" s="11"/>
      <c r="N83" s="11"/>
      <c r="O83" s="11"/>
      <c r="P83" s="31" t="s">
        <v>47</v>
      </c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</row>
    <row r="84" spans="2:44" x14ac:dyDescent="0.55000000000000004">
      <c r="E84" s="11"/>
      <c r="F84" s="11"/>
      <c r="G84" s="11"/>
      <c r="H84" s="11"/>
      <c r="I84" s="11"/>
      <c r="J84" s="11"/>
      <c r="K84" s="11"/>
      <c r="L84" s="16"/>
      <c r="M84" s="11"/>
      <c r="N84" s="11"/>
      <c r="O84" s="37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Morris</dc:creator>
  <cp:lastModifiedBy>Gary Morris</cp:lastModifiedBy>
  <dcterms:created xsi:type="dcterms:W3CDTF">2015-11-12T04:54:02Z</dcterms:created>
  <dcterms:modified xsi:type="dcterms:W3CDTF">2015-11-12T04:55:10Z</dcterms:modified>
</cp:coreProperties>
</file>