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440" yWindow="1280" windowWidth="31920" windowHeight="25460" tabRatio="500"/>
  </bookViews>
  <sheets>
    <sheet name="Figure 1 A" sheetId="2" r:id="rId1"/>
    <sheet name="Figure 1B" sheetId="4" r:id="rId2"/>
    <sheet name="Figure 1C" sheetId="6" r:id="rId3"/>
    <sheet name="Figures 2A and 2B" sheetId="7" r:id="rId4"/>
    <sheet name="Figures 2F and 2G" sheetId="8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F34" i="4"/>
  <c r="G34" i="4"/>
  <c r="H34" i="4"/>
  <c r="E35" i="4"/>
  <c r="F35" i="4"/>
  <c r="G35" i="4"/>
  <c r="H35" i="4"/>
  <c r="D35" i="4"/>
  <c r="D34" i="4"/>
  <c r="L8" i="6"/>
  <c r="M8" i="6"/>
  <c r="L9" i="6"/>
  <c r="M9" i="6"/>
  <c r="N9" i="6"/>
  <c r="O9" i="6"/>
  <c r="P9" i="6"/>
  <c r="Q9" i="6"/>
  <c r="R9" i="6"/>
  <c r="L10" i="6"/>
  <c r="M10" i="6"/>
  <c r="N10" i="6"/>
  <c r="O10" i="6"/>
  <c r="P10" i="6"/>
  <c r="Q10" i="6"/>
  <c r="R10" i="6"/>
  <c r="C14" i="2"/>
  <c r="D14" i="2"/>
  <c r="E14" i="2"/>
  <c r="B14" i="2"/>
  <c r="H3" i="8"/>
  <c r="I3" i="8"/>
  <c r="H4" i="8"/>
  <c r="I4" i="8"/>
  <c r="H5" i="8"/>
  <c r="I5" i="8"/>
  <c r="H6" i="8"/>
  <c r="I6" i="8"/>
  <c r="H7" i="8"/>
  <c r="I7" i="8"/>
  <c r="H8" i="8"/>
  <c r="I8" i="8"/>
  <c r="L5" i="6"/>
  <c r="M5" i="6"/>
  <c r="N5" i="6"/>
  <c r="L6" i="6"/>
  <c r="M6" i="6"/>
  <c r="N6" i="6"/>
  <c r="O6" i="6"/>
  <c r="P6" i="6"/>
  <c r="Q6" i="6"/>
  <c r="R6" i="6"/>
  <c r="L7" i="6"/>
  <c r="M7" i="6"/>
  <c r="N7" i="6"/>
  <c r="O7" i="6"/>
  <c r="P7" i="6"/>
  <c r="Q7" i="6"/>
  <c r="R7" i="6"/>
  <c r="L11" i="6"/>
  <c r="M11" i="6"/>
  <c r="N11" i="6"/>
  <c r="L12" i="6"/>
  <c r="M12" i="6"/>
  <c r="N12" i="6"/>
  <c r="O12" i="6"/>
  <c r="P12" i="6"/>
  <c r="Q12" i="6"/>
  <c r="R12" i="6"/>
  <c r="L13" i="6"/>
  <c r="M13" i="6"/>
  <c r="N13" i="6"/>
  <c r="O13" i="6"/>
  <c r="P13" i="6"/>
  <c r="Q13" i="6"/>
  <c r="R13" i="6"/>
  <c r="E32" i="4"/>
  <c r="F32" i="4"/>
  <c r="G32" i="4"/>
  <c r="H32" i="4"/>
  <c r="E33" i="4"/>
  <c r="F33" i="4"/>
  <c r="G33" i="4"/>
  <c r="H33" i="4"/>
  <c r="D33" i="4"/>
  <c r="D32" i="4"/>
  <c r="E30" i="4"/>
  <c r="F30" i="4"/>
  <c r="G30" i="4"/>
  <c r="H30" i="4"/>
  <c r="E31" i="4"/>
  <c r="F31" i="4"/>
  <c r="G31" i="4"/>
  <c r="H31" i="4"/>
  <c r="D31" i="4"/>
  <c r="D30" i="4"/>
  <c r="C13" i="2"/>
  <c r="D13" i="2"/>
  <c r="E13" i="2"/>
  <c r="B13" i="2"/>
  <c r="H16" i="4"/>
  <c r="H18" i="4"/>
  <c r="H19" i="4"/>
  <c r="G16" i="4"/>
  <c r="G18" i="4"/>
  <c r="G19" i="4"/>
  <c r="F13" i="4"/>
  <c r="F15" i="4"/>
  <c r="F16" i="4"/>
  <c r="F17" i="4"/>
  <c r="F18" i="4"/>
  <c r="F19" i="4"/>
  <c r="F20" i="4"/>
  <c r="H25" i="4"/>
  <c r="H26" i="4"/>
  <c r="G21" i="4"/>
  <c r="G22" i="4"/>
  <c r="G24" i="4"/>
  <c r="G25" i="4"/>
  <c r="G26" i="4"/>
  <c r="F21" i="4"/>
  <c r="F22" i="4"/>
  <c r="F23" i="4"/>
  <c r="F24" i="4"/>
  <c r="F25" i="4"/>
  <c r="F26" i="4"/>
  <c r="F27" i="4"/>
  <c r="F28" i="4"/>
  <c r="E13" i="4"/>
  <c r="E15" i="4"/>
  <c r="E16" i="4"/>
  <c r="E17" i="4"/>
  <c r="E18" i="4"/>
  <c r="E19" i="4"/>
  <c r="E21" i="4"/>
  <c r="E22" i="4"/>
  <c r="E23" i="4"/>
  <c r="E25" i="4"/>
  <c r="E26" i="4"/>
  <c r="E27" i="4"/>
  <c r="E28" i="4"/>
  <c r="D23" i="4"/>
  <c r="D24" i="4"/>
  <c r="D25" i="4"/>
  <c r="D26" i="4"/>
  <c r="D27" i="4"/>
  <c r="D28" i="4"/>
  <c r="D13" i="4"/>
  <c r="D15" i="4"/>
  <c r="D16" i="4"/>
  <c r="D17" i="4"/>
  <c r="D18" i="4"/>
  <c r="D19" i="4"/>
  <c r="D23" i="2"/>
  <c r="D22" i="2"/>
  <c r="D21" i="2"/>
  <c r="D20" i="2"/>
</calcChain>
</file>

<file path=xl/sharedStrings.xml><?xml version="1.0" encoding="utf-8"?>
<sst xmlns="http://schemas.openxmlformats.org/spreadsheetml/2006/main" count="234" uniqueCount="67">
  <si>
    <t>Control 1</t>
  </si>
  <si>
    <t>Ang 10^-4</t>
  </si>
  <si>
    <t>Ang 10^-6</t>
  </si>
  <si>
    <t>Ang 10^-8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</si>
  <si>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</si>
  <si>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</si>
  <si>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</si>
  <si>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</si>
  <si>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</si>
  <si>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</si>
  <si>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</si>
  <si>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</si>
  <si>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day 0</t>
  </si>
  <si>
    <t>day 1</t>
  </si>
  <si>
    <t>CONTROL</t>
  </si>
  <si>
    <t>control</t>
  </si>
  <si>
    <t>Mice #</t>
  </si>
  <si>
    <t>Group</t>
  </si>
  <si>
    <t>Minipump</t>
  </si>
  <si>
    <t>Group1</t>
  </si>
  <si>
    <t>Day 2</t>
  </si>
  <si>
    <t>Day 4</t>
  </si>
  <si>
    <t>Day 6</t>
  </si>
  <si>
    <t>Day 7</t>
  </si>
  <si>
    <t>Day 8</t>
  </si>
  <si>
    <t>Fig. 1A</t>
  </si>
  <si>
    <t>% OF INFECTED ERYTHROCYTES RUPTURE</t>
  </si>
  <si>
    <t xml:space="preserve">RATIO PARASITEMIA DAY1/DAY0 </t>
  </si>
  <si>
    <t>Ratio</t>
  </si>
  <si>
    <t>Fig. 1B</t>
  </si>
  <si>
    <t>Average</t>
  </si>
  <si>
    <t>Average control</t>
  </si>
  <si>
    <t>Average Minipump</t>
  </si>
  <si>
    <t>Standard deviation control</t>
  </si>
  <si>
    <t>Standard deviation Minipump</t>
  </si>
  <si>
    <t xml:space="preserve">PARASITEMIA </t>
  </si>
  <si>
    <t>ANG500</t>
  </si>
  <si>
    <t>ANG100</t>
  </si>
  <si>
    <t>Control</t>
  </si>
  <si>
    <t>Std error ANG500</t>
  </si>
  <si>
    <t>Std error ANG100</t>
  </si>
  <si>
    <t>Std error Control</t>
  </si>
  <si>
    <t>Std dev ANG500</t>
  </si>
  <si>
    <t>Std dev ANG100</t>
  </si>
  <si>
    <t>Std dev Control</t>
  </si>
  <si>
    <t>Average ANG500</t>
  </si>
  <si>
    <t>Average ANG100</t>
  </si>
  <si>
    <t>Average Control</t>
  </si>
  <si>
    <t>Day 12</t>
  </si>
  <si>
    <t>Day 11</t>
  </si>
  <si>
    <t>Day 10</t>
  </si>
  <si>
    <t>Day 9</t>
  </si>
  <si>
    <t>Day 5</t>
  </si>
  <si>
    <t>mice#</t>
  </si>
  <si>
    <t>GROUP</t>
  </si>
  <si>
    <t>SCORE AT DEATH</t>
  </si>
  <si>
    <t>CM day</t>
  </si>
  <si>
    <t>mice number</t>
  </si>
  <si>
    <t>group2</t>
  </si>
  <si>
    <t>Hemorraghes/mm^2</t>
  </si>
  <si>
    <t>Std.Dev.</t>
  </si>
  <si>
    <t>Standad error control</t>
  </si>
  <si>
    <t>Standad error Minipump</t>
  </si>
  <si>
    <t>Sacrifice day</t>
  </si>
  <si>
    <t>Fig. 2F</t>
  </si>
  <si>
    <t>Fig. 2G</t>
  </si>
  <si>
    <t>av size hemo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</si>
</sst>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1" fillId="0" borderId="1" xfId="1" applyBorder="1"/>
    <xf numFmtId="0" fontId="1" fillId="0" borderId="3" xfId="1" applyBorder="1"/>
    <xf numFmtId="0" fontId="1" fillId="0" borderId="2" xfId="1" applyBorder="1"/>
    <xf numFmtId="0" fontId="1" fillId="0" borderId="4" xfId="1" applyBorder="1"/>
    <xf numFmtId="0" fontId="1" fillId="0" borderId="0" xfId="1" applyFill="1"/>
    <xf numFmtId="2" fontId="1" fillId="0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2" fontId="1" fillId="0" borderId="3" xfId="1" applyNumberFormat="1" applyFont="1" applyFill="1" applyBorder="1" applyAlignment="1">
      <alignment horizontal="center"/>
    </xf>
    <xf numFmtId="164" fontId="1" fillId="0" borderId="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2" fontId="1" fillId="0" borderId="3" xfId="1" applyNumberForma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7" xfId="1" applyBorder="1"/>
    <xf numFmtId="164" fontId="1" fillId="0" borderId="8" xfId="1" applyNumberFormat="1" applyFont="1" applyFill="1" applyBorder="1" applyAlignment="1">
      <alignment horizontal="center" vertical="center"/>
    </xf>
    <xf numFmtId="0" fontId="1" fillId="0" borderId="8" xfId="1" applyBorder="1"/>
    <xf numFmtId="0" fontId="1" fillId="0" borderId="8" xfId="1" applyFill="1" applyBorder="1" applyAlignment="1">
      <alignment horizontal="center"/>
    </xf>
    <xf numFmtId="164" fontId="1" fillId="0" borderId="8" xfId="1" applyNumberFormat="1" applyFill="1" applyBorder="1" applyAlignment="1">
      <alignment horizontal="center" vertical="center"/>
    </xf>
    <xf numFmtId="0" fontId="1" fillId="0" borderId="5" xfId="1" applyBorder="1"/>
    <xf numFmtId="0" fontId="1" fillId="0" borderId="6" xfId="1" applyBorder="1"/>
    <xf numFmtId="2" fontId="1" fillId="0" borderId="6" xfId="1" applyNumberFormat="1" applyFill="1" applyBorder="1" applyAlignment="1">
      <alignment horizontal="center"/>
    </xf>
    <xf numFmtId="164" fontId="1" fillId="0" borderId="6" xfId="1" applyNumberFormat="1" applyFill="1" applyBorder="1" applyAlignment="1">
      <alignment horizontal="center"/>
    </xf>
    <xf numFmtId="0" fontId="1" fillId="0" borderId="6" xfId="1" applyFill="1" applyBorder="1"/>
    <xf numFmtId="0" fontId="1" fillId="0" borderId="9" xfId="1" applyFill="1" applyBorder="1"/>
    <xf numFmtId="0" fontId="1" fillId="0" borderId="10" xfId="1" applyBorder="1"/>
    <xf numFmtId="0" fontId="1" fillId="0" borderId="11" xfId="1" applyBorder="1"/>
    <xf numFmtId="2" fontId="1" fillId="0" borderId="11" xfId="1" applyNumberFormat="1" applyFill="1" applyBorder="1" applyAlignment="1">
      <alignment horizontal="center"/>
    </xf>
    <xf numFmtId="164" fontId="1" fillId="0" borderId="11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2" fontId="1" fillId="0" borderId="6" xfId="1" applyNumberFormat="1" applyFont="1" applyFill="1" applyBorder="1" applyAlignment="1">
      <alignment horizontal="center"/>
    </xf>
    <xf numFmtId="164" fontId="1" fillId="0" borderId="6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0" fillId="2" borderId="0" xfId="0" applyFill="1"/>
    <xf numFmtId="0" fontId="0" fillId="3" borderId="0" xfId="0" applyFill="1"/>
    <xf numFmtId="2" fontId="0" fillId="3" borderId="0" xfId="0" applyNumberFormat="1" applyFill="1" applyAlignment="1">
      <alignment horizontal="center"/>
    </xf>
    <xf numFmtId="0" fontId="1" fillId="2" borderId="0" xfId="1" applyFill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1" fillId="3" borderId="0" xfId="1" applyFill="1"/>
    <xf numFmtId="2" fontId="1" fillId="3" borderId="0" xfId="1" applyNumberFormat="1" applyFill="1"/>
    <xf numFmtId="0" fontId="0" fillId="3" borderId="0" xfId="0" applyFont="1" applyFill="1" applyBorder="1" applyAlignment="1">
      <alignment horizontal="left" vertical="center"/>
    </xf>
    <xf numFmtId="0" fontId="5" fillId="3" borderId="0" xfId="0" applyFont="1" applyFill="1"/>
    <xf numFmtId="0" fontId="0" fillId="0" borderId="0" xfId="0" applyFill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150" zoomScaleNormal="150" zoomScalePageLayoutView="150" workbookViewId="0">
      <selection activeCell="F18" sqref="F18"/>
    </sheetView>
  </sheetViews>
  <sheetFormatPr baseColWidth="10" defaultRowHeight="15" x14ac:dyDescent="0"/>
  <sheetData>
    <row r="1" spans="1:5">
      <c r="A1" s="37" t="s">
        <v>25</v>
      </c>
    </row>
    <row r="2" spans="1:5">
      <c r="A2" t="s">
        <v>26</v>
      </c>
    </row>
    <row r="4" spans="1:5">
      <c r="B4" t="s">
        <v>0</v>
      </c>
      <c r="C4" t="s">
        <v>1</v>
      </c>
      <c r="D4" t="s">
        <v>2</v>
      </c>
      <c r="E4" t="s">
        <v>3</v>
      </c>
    </row>
    <row r="5" spans="1:5">
      <c r="A5" t="s">
        <v>4</v>
      </c>
      <c r="B5">
        <v>94.171933520599254</v>
      </c>
      <c r="C5">
        <v>91.046738451935084</v>
      </c>
      <c r="D5">
        <v>87.583684456928836</v>
      </c>
      <c r="E5">
        <v>90.53995006242198</v>
      </c>
    </row>
    <row r="6" spans="1:5">
      <c r="A6" t="s">
        <v>5</v>
      </c>
      <c r="B6">
        <v>92.144779962546821</v>
      </c>
      <c r="C6">
        <v>92.736033083645438</v>
      </c>
      <c r="D6">
        <v>90.793344257178532</v>
      </c>
      <c r="E6">
        <v>89.019584893882651</v>
      </c>
    </row>
    <row r="7" spans="1:5">
      <c r="A7" t="s">
        <v>6</v>
      </c>
      <c r="B7">
        <v>92.904962546816478</v>
      </c>
      <c r="C7">
        <v>92.820497815230965</v>
      </c>
      <c r="D7">
        <v>92.313709425717846</v>
      </c>
      <c r="E7">
        <v>92.398174157303373</v>
      </c>
    </row>
    <row r="8" spans="1:5">
      <c r="A8" t="s">
        <v>7</v>
      </c>
      <c r="B8">
        <v>91.722456304619229</v>
      </c>
      <c r="C8">
        <v>91.21566791510611</v>
      </c>
      <c r="D8">
        <v>91.891385767790268</v>
      </c>
      <c r="E8">
        <v>92.398174157303373</v>
      </c>
    </row>
    <row r="9" spans="1:5">
      <c r="A9" t="s">
        <v>8</v>
      </c>
      <c r="B9">
        <v>91.553526841448189</v>
      </c>
      <c r="C9">
        <v>92.313709425717846</v>
      </c>
      <c r="D9">
        <v>94.171933520599254</v>
      </c>
      <c r="E9">
        <v>89.948696941323348</v>
      </c>
    </row>
    <row r="10" spans="1:5">
      <c r="A10" t="s">
        <v>9</v>
      </c>
      <c r="B10">
        <v>92.144779962546821</v>
      </c>
      <c r="C10">
        <v>91.553526841448189</v>
      </c>
      <c r="D10">
        <v>90.793344257178532</v>
      </c>
      <c r="E10">
        <v>90.793344257178532</v>
      </c>
    </row>
    <row r="11" spans="1:5">
      <c r="A11" t="s">
        <v>10</v>
      </c>
      <c r="B11">
        <v>93.242821473158557</v>
      </c>
      <c r="C11">
        <v>91.806921036204741</v>
      </c>
      <c r="D11">
        <v>93.073892009987517</v>
      </c>
      <c r="E11">
        <v>93.834074594257174</v>
      </c>
    </row>
    <row r="12" spans="1:5">
      <c r="A12" t="s">
        <v>11</v>
      </c>
      <c r="B12">
        <v>89.864232209737821</v>
      </c>
      <c r="C12">
        <v>89.610838014981269</v>
      </c>
      <c r="D12">
        <v>94.340862983770293</v>
      </c>
      <c r="E12">
        <v>89.188514357053677</v>
      </c>
    </row>
    <row r="13" spans="1:5">
      <c r="A13" s="38" t="s">
        <v>30</v>
      </c>
      <c r="B13" s="38">
        <f>AVERAGE(B5:B12)</f>
        <v>92.218686602684144</v>
      </c>
      <c r="C13" s="38">
        <f t="shared" ref="C13:E13" si="0">AVERAGE(C5:C12)</f>
        <v>91.637991573033702</v>
      </c>
      <c r="D13" s="38">
        <f t="shared" si="0"/>
        <v>91.87026958489389</v>
      </c>
      <c r="E13" s="38">
        <f t="shared" si="0"/>
        <v>91.015064177590517</v>
      </c>
    </row>
    <row r="14" spans="1:5">
      <c r="A14" t="s">
        <v>60</v>
      </c>
      <c r="B14">
        <f>STDEV(B5:B12)</f>
        <v>1.2860827742091945</v>
      </c>
      <c r="C14">
        <f t="shared" ref="C14:E14" si="1">STDEV(C5:C12)</f>
        <v>1.0510927182077823</v>
      </c>
      <c r="D14">
        <f t="shared" si="1"/>
        <v>2.1955028296672254</v>
      </c>
      <c r="E14">
        <f t="shared" si="1"/>
        <v>1.7114346616622178</v>
      </c>
    </row>
    <row r="17" spans="1:4">
      <c r="A17" t="s">
        <v>27</v>
      </c>
    </row>
    <row r="19" spans="1:4">
      <c r="B19" t="s">
        <v>12</v>
      </c>
      <c r="C19" t="s">
        <v>13</v>
      </c>
      <c r="D19" s="38" t="s">
        <v>28</v>
      </c>
    </row>
    <row r="20" spans="1:4">
      <c r="A20" t="s">
        <v>14</v>
      </c>
      <c r="B20">
        <v>2.04</v>
      </c>
      <c r="C20">
        <v>3.8400000000000003</v>
      </c>
      <c r="D20" s="39">
        <f>C20/B20</f>
        <v>1.8823529411764708</v>
      </c>
    </row>
    <row r="21" spans="1:4">
      <c r="A21" t="s">
        <v>3</v>
      </c>
      <c r="B21">
        <v>2.04</v>
      </c>
      <c r="C21">
        <v>2.73</v>
      </c>
      <c r="D21" s="39">
        <f t="shared" ref="D21:D23" si="2">C21/B21</f>
        <v>1.338235294117647</v>
      </c>
    </row>
    <row r="22" spans="1:4">
      <c r="A22" t="s">
        <v>2</v>
      </c>
      <c r="B22">
        <v>2.04</v>
      </c>
      <c r="C22">
        <v>2</v>
      </c>
      <c r="D22" s="39">
        <f t="shared" si="2"/>
        <v>0.98039215686274506</v>
      </c>
    </row>
    <row r="23" spans="1:4">
      <c r="A23" t="s">
        <v>1</v>
      </c>
      <c r="B23">
        <v>2.04</v>
      </c>
      <c r="C23">
        <v>0.41000000000000003</v>
      </c>
      <c r="D23" s="39">
        <f t="shared" si="2"/>
        <v>0.20098039215686275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5"/>
  <sheetViews>
    <sheetView zoomScale="150" zoomScaleNormal="150" zoomScalePageLayoutView="150" workbookViewId="0">
      <selection activeCell="D34" sqref="D34:H35"/>
    </sheetView>
  </sheetViews>
  <sheetFormatPr baseColWidth="10" defaultColWidth="11.5" defaultRowHeight="12" x14ac:dyDescent="0"/>
  <cols>
    <col min="1" max="1" width="11.5" style="1"/>
    <col min="2" max="2" width="6.5" style="1" customWidth="1"/>
    <col min="3" max="3" width="7" style="1" customWidth="1"/>
    <col min="4" max="5" width="11.6640625" style="1" bestFit="1" customWidth="1"/>
    <col min="6" max="6" width="11.83203125" style="1" bestFit="1" customWidth="1"/>
    <col min="7" max="8" width="12" style="1" bestFit="1" customWidth="1"/>
    <col min="9" max="16384" width="11.5" style="1"/>
  </cols>
  <sheetData>
    <row r="1" spans="1:8">
      <c r="A1" s="40" t="s">
        <v>29</v>
      </c>
    </row>
    <row r="2" spans="1:8">
      <c r="A2" s="6"/>
    </row>
    <row r="5" spans="1:8">
      <c r="A5" s="1" t="s">
        <v>35</v>
      </c>
    </row>
    <row r="12" spans="1:8" ht="13" thickBot="1">
      <c r="A12" s="1" t="s">
        <v>17</v>
      </c>
      <c r="B12" s="1" t="s">
        <v>16</v>
      </c>
      <c r="C12" s="1" t="s">
        <v>19</v>
      </c>
      <c r="D12" s="36" t="s">
        <v>20</v>
      </c>
      <c r="E12" s="36" t="s">
        <v>21</v>
      </c>
      <c r="F12" s="36" t="s">
        <v>22</v>
      </c>
      <c r="G12" s="36" t="s">
        <v>23</v>
      </c>
      <c r="H12" s="36" t="s">
        <v>24</v>
      </c>
    </row>
    <row r="13" spans="1:8">
      <c r="A13" s="4" t="s">
        <v>15</v>
      </c>
      <c r="B13" s="2">
        <v>10</v>
      </c>
      <c r="C13" s="2">
        <v>0</v>
      </c>
      <c r="D13" s="7">
        <f>1/2.6</f>
        <v>0.38461538461538458</v>
      </c>
      <c r="E13" s="8">
        <f>18/4.65</f>
        <v>3.8709677419354835</v>
      </c>
      <c r="F13" s="8">
        <f>32/3.53</f>
        <v>9.0651558073654392</v>
      </c>
      <c r="G13" s="9"/>
      <c r="H13" s="16"/>
    </row>
    <row r="14" spans="1:8">
      <c r="A14" s="5" t="s">
        <v>15</v>
      </c>
      <c r="B14" s="3">
        <v>11</v>
      </c>
      <c r="C14" s="3">
        <v>0</v>
      </c>
      <c r="D14" s="10">
        <v>0.47</v>
      </c>
      <c r="E14" s="11">
        <v>1.75</v>
      </c>
      <c r="F14" s="11"/>
      <c r="G14" s="12"/>
      <c r="H14" s="17"/>
    </row>
    <row r="15" spans="1:8">
      <c r="A15" s="5" t="s">
        <v>15</v>
      </c>
      <c r="B15" s="3">
        <v>12</v>
      </c>
      <c r="C15" s="3">
        <v>0</v>
      </c>
      <c r="D15" s="10">
        <f>2/3.72</f>
        <v>0.5376344086021505</v>
      </c>
      <c r="E15" s="11">
        <f>13/5.26</f>
        <v>2.4714828897338403</v>
      </c>
      <c r="F15" s="11">
        <f>23/3.04</f>
        <v>7.5657894736842106</v>
      </c>
      <c r="G15" s="12"/>
      <c r="H15" s="18"/>
    </row>
    <row r="16" spans="1:8">
      <c r="A16" s="5" t="s">
        <v>15</v>
      </c>
      <c r="B16" s="3">
        <v>13</v>
      </c>
      <c r="C16" s="3">
        <v>0</v>
      </c>
      <c r="D16" s="10">
        <f>1/2.97</f>
        <v>0.33670033670033667</v>
      </c>
      <c r="E16" s="11">
        <f>5/3.45</f>
        <v>1.4492753623188406</v>
      </c>
      <c r="F16" s="11">
        <f>44/5.3</f>
        <v>8.3018867924528301</v>
      </c>
      <c r="G16" s="11">
        <f>42/4.47</f>
        <v>9.3959731543624159</v>
      </c>
      <c r="H16" s="17">
        <f>34/3.31</f>
        <v>10.271903323262841</v>
      </c>
    </row>
    <row r="17" spans="1:14">
      <c r="A17" s="5" t="s">
        <v>15</v>
      </c>
      <c r="B17" s="3">
        <v>14</v>
      </c>
      <c r="C17" s="3">
        <v>0</v>
      </c>
      <c r="D17" s="10">
        <f>3/4.02</f>
        <v>0.74626865671641796</v>
      </c>
      <c r="E17" s="11">
        <f>5/4.05</f>
        <v>1.2345679012345681</v>
      </c>
      <c r="F17" s="11">
        <f>36/4.06</f>
        <v>8.8669950738916263</v>
      </c>
      <c r="G17" s="12"/>
      <c r="H17" s="18"/>
    </row>
    <row r="18" spans="1:14">
      <c r="A18" s="5" t="s">
        <v>15</v>
      </c>
      <c r="B18" s="3">
        <v>15</v>
      </c>
      <c r="C18" s="3">
        <v>0</v>
      </c>
      <c r="D18" s="10">
        <f>2/3.3</f>
        <v>0.60606060606060608</v>
      </c>
      <c r="E18" s="11">
        <f>5/5.42</f>
        <v>0.92250922509225097</v>
      </c>
      <c r="F18" s="11">
        <f>23/2.94</f>
        <v>7.8231292517006805</v>
      </c>
      <c r="G18" s="11">
        <f>43/3.16</f>
        <v>13.60759493670886</v>
      </c>
      <c r="H18" s="17">
        <f>22/3.29</f>
        <v>6.6869300911854106</v>
      </c>
      <c r="N18" s="6"/>
    </row>
    <row r="19" spans="1:14">
      <c r="A19" s="5" t="s">
        <v>15</v>
      </c>
      <c r="B19" s="3">
        <v>16</v>
      </c>
      <c r="C19" s="3">
        <v>0</v>
      </c>
      <c r="D19" s="10">
        <f>1/4.28</f>
        <v>0.23364485981308411</v>
      </c>
      <c r="E19" s="11">
        <f>8/4.74</f>
        <v>1.6877637130801686</v>
      </c>
      <c r="F19" s="11">
        <f>30/3.57</f>
        <v>8.4033613445378155</v>
      </c>
      <c r="G19" s="11">
        <f>50/3.2</f>
        <v>15.625</v>
      </c>
      <c r="H19" s="17">
        <f>43/2.79</f>
        <v>15.412186379928315</v>
      </c>
    </row>
    <row r="20" spans="1:14" ht="13" thickBot="1">
      <c r="A20" s="21" t="s">
        <v>15</v>
      </c>
      <c r="B20" s="22">
        <v>17</v>
      </c>
      <c r="C20" s="22">
        <v>0</v>
      </c>
      <c r="D20" s="32">
        <v>0.36</v>
      </c>
      <c r="E20" s="33">
        <v>0.7</v>
      </c>
      <c r="F20" s="33">
        <f>51/4.79</f>
        <v>10.647181628392484</v>
      </c>
      <c r="G20" s="34"/>
      <c r="H20" s="35"/>
    </row>
    <row r="21" spans="1:14">
      <c r="A21" s="27" t="s">
        <v>18</v>
      </c>
      <c r="B21" s="28">
        <v>1</v>
      </c>
      <c r="C21" s="28">
        <v>1</v>
      </c>
      <c r="D21" s="29">
        <v>0.36</v>
      </c>
      <c r="E21" s="30">
        <f>10/4.04</f>
        <v>2.4752475247524752</v>
      </c>
      <c r="F21" s="30">
        <f>41/4.71</f>
        <v>8.7048832271762215</v>
      </c>
      <c r="G21" s="30">
        <f>38/3.11</f>
        <v>12.218649517684888</v>
      </c>
      <c r="H21" s="31"/>
    </row>
    <row r="22" spans="1:14">
      <c r="A22" s="5" t="s">
        <v>18</v>
      </c>
      <c r="B22" s="3">
        <v>2</v>
      </c>
      <c r="C22" s="3">
        <v>1</v>
      </c>
      <c r="D22" s="13">
        <v>0.72</v>
      </c>
      <c r="E22" s="14">
        <f>7/3.27</f>
        <v>2.1406727828746179</v>
      </c>
      <c r="F22" s="14">
        <f>44/3.58</f>
        <v>12.290502793296088</v>
      </c>
      <c r="G22" s="14">
        <f>51/5.76</f>
        <v>8.8541666666666679</v>
      </c>
      <c r="H22" s="19"/>
    </row>
    <row r="23" spans="1:14">
      <c r="A23" s="5" t="s">
        <v>18</v>
      </c>
      <c r="B23" s="3">
        <v>3</v>
      </c>
      <c r="C23" s="3">
        <v>1</v>
      </c>
      <c r="D23" s="13">
        <f>3/3.51</f>
        <v>0.85470085470085477</v>
      </c>
      <c r="E23" s="14">
        <f>7/3.77</f>
        <v>1.856763925729443</v>
      </c>
      <c r="F23" s="14">
        <f>28/2.15</f>
        <v>13.023255813953488</v>
      </c>
      <c r="G23" s="14"/>
      <c r="H23" s="19"/>
    </row>
    <row r="24" spans="1:14">
      <c r="A24" s="5" t="s">
        <v>18</v>
      </c>
      <c r="B24" s="3">
        <v>4</v>
      </c>
      <c r="C24" s="3">
        <v>1</v>
      </c>
      <c r="D24" s="13">
        <f>3/3.86</f>
        <v>0.77720207253886009</v>
      </c>
      <c r="E24" s="14">
        <v>1.84</v>
      </c>
      <c r="F24" s="14">
        <f>67/3.5</f>
        <v>19.142857142857142</v>
      </c>
      <c r="G24" s="14">
        <f>58/2.88</f>
        <v>20.138888888888889</v>
      </c>
      <c r="H24" s="19"/>
    </row>
    <row r="25" spans="1:14">
      <c r="A25" s="5" t="s">
        <v>18</v>
      </c>
      <c r="B25" s="3">
        <v>5</v>
      </c>
      <c r="C25" s="3">
        <v>1</v>
      </c>
      <c r="D25" s="13">
        <f>1/2.12</f>
        <v>0.47169811320754712</v>
      </c>
      <c r="E25" s="14">
        <f>8/4.03</f>
        <v>1.9851116625310172</v>
      </c>
      <c r="F25" s="14">
        <f>57/3.7</f>
        <v>15.405405405405405</v>
      </c>
      <c r="G25" s="14">
        <f>39/4.1</f>
        <v>9.5121951219512209</v>
      </c>
      <c r="H25" s="20">
        <f>45/3.61</f>
        <v>12.465373961218837</v>
      </c>
    </row>
    <row r="26" spans="1:14">
      <c r="A26" s="5" t="s">
        <v>18</v>
      </c>
      <c r="B26" s="3">
        <v>6</v>
      </c>
      <c r="C26" s="3">
        <v>1</v>
      </c>
      <c r="D26" s="13">
        <f>1/2.99</f>
        <v>0.33444816053511706</v>
      </c>
      <c r="E26" s="14">
        <f>8/5.93</f>
        <v>1.3490725126475549</v>
      </c>
      <c r="F26" s="14">
        <f>22/3.31</f>
        <v>6.6465256797583079</v>
      </c>
      <c r="G26" s="14">
        <f>41/5.57</f>
        <v>7.360861759425493</v>
      </c>
      <c r="H26" s="20">
        <f>29/3.51</f>
        <v>8.2621082621082618</v>
      </c>
    </row>
    <row r="27" spans="1:14">
      <c r="A27" s="5" t="s">
        <v>18</v>
      </c>
      <c r="B27" s="3">
        <v>7</v>
      </c>
      <c r="C27" s="3">
        <v>1</v>
      </c>
      <c r="D27" s="13">
        <f>1/2.66</f>
        <v>0.37593984962406013</v>
      </c>
      <c r="E27" s="14">
        <f>14/4.93</f>
        <v>2.8397565922920895</v>
      </c>
      <c r="F27" s="14">
        <f>40/3.79</f>
        <v>10.554089709762533</v>
      </c>
      <c r="G27" s="15"/>
      <c r="H27" s="18"/>
    </row>
    <row r="28" spans="1:14">
      <c r="A28" s="5" t="s">
        <v>18</v>
      </c>
      <c r="B28" s="3">
        <v>8</v>
      </c>
      <c r="C28" s="3">
        <v>1</v>
      </c>
      <c r="D28" s="13">
        <f>1/4.96</f>
        <v>0.20161290322580647</v>
      </c>
      <c r="E28" s="14">
        <f>6/4.5</f>
        <v>1.3333333333333333</v>
      </c>
      <c r="F28" s="14">
        <f>35/4.19</f>
        <v>8.3532219570405726</v>
      </c>
      <c r="G28" s="15"/>
      <c r="H28" s="18"/>
    </row>
    <row r="29" spans="1:14" ht="13" thickBot="1">
      <c r="A29" s="21" t="s">
        <v>18</v>
      </c>
      <c r="B29" s="22">
        <v>9</v>
      </c>
      <c r="C29" s="22">
        <v>1</v>
      </c>
      <c r="D29" s="23">
        <v>0.66</v>
      </c>
      <c r="E29" s="24">
        <v>1</v>
      </c>
      <c r="F29" s="24">
        <v>10</v>
      </c>
      <c r="G29" s="25"/>
      <c r="H29" s="26"/>
    </row>
    <row r="30" spans="1:14">
      <c r="A30" s="53" t="s">
        <v>31</v>
      </c>
      <c r="B30" s="53"/>
      <c r="C30" s="53"/>
      <c r="D30" s="54">
        <f>AVERAGE(D13:D20)</f>
        <v>0.45936553156349746</v>
      </c>
      <c r="E30" s="54">
        <f t="shared" ref="E30:H30" si="0">AVERAGE(E13:E20)</f>
        <v>1.7608208541743937</v>
      </c>
      <c r="F30" s="54">
        <f t="shared" si="0"/>
        <v>8.6676427674321541</v>
      </c>
      <c r="G30" s="54">
        <f t="shared" si="0"/>
        <v>12.876189363690424</v>
      </c>
      <c r="H30" s="54">
        <f t="shared" si="0"/>
        <v>10.790339931458854</v>
      </c>
    </row>
    <row r="31" spans="1:14">
      <c r="A31" s="53" t="s">
        <v>32</v>
      </c>
      <c r="B31" s="53"/>
      <c r="C31" s="53"/>
      <c r="D31" s="54">
        <f>AVERAGE(D21:D29)</f>
        <v>0.52840021709247187</v>
      </c>
      <c r="E31" s="54">
        <f t="shared" ref="E31:H31" si="1">AVERAGE(E21:E29)</f>
        <v>1.8688842593511703</v>
      </c>
      <c r="F31" s="54">
        <f t="shared" si="1"/>
        <v>11.568971303249974</v>
      </c>
      <c r="G31" s="54">
        <f t="shared" si="1"/>
        <v>11.616952390923434</v>
      </c>
      <c r="H31" s="54">
        <f t="shared" si="1"/>
        <v>10.36374111166355</v>
      </c>
    </row>
    <row r="32" spans="1:14">
      <c r="A32" s="6" t="s">
        <v>33</v>
      </c>
      <c r="B32" s="6"/>
      <c r="C32" s="6"/>
      <c r="D32" s="1">
        <f>STDEV(D13:D20)</f>
        <v>0.16541274011824375</v>
      </c>
      <c r="E32" s="1">
        <f t="shared" ref="E32:H32" si="2">STDEV(E13:E20)</f>
        <v>1.0117400068017397</v>
      </c>
      <c r="F32" s="1">
        <f t="shared" si="2"/>
        <v>1.0203951786747878</v>
      </c>
      <c r="G32" s="1">
        <f t="shared" si="2"/>
        <v>3.1782714555399925</v>
      </c>
      <c r="H32" s="1">
        <f t="shared" si="2"/>
        <v>4.385670611616912</v>
      </c>
    </row>
    <row r="33" spans="1:8">
      <c r="A33" s="6" t="s">
        <v>34</v>
      </c>
      <c r="B33" s="6"/>
      <c r="C33" s="6"/>
      <c r="D33" s="1">
        <f>STDEV(D21:D29)</f>
        <v>0.2295726255311461</v>
      </c>
      <c r="E33" s="1">
        <f t="shared" ref="E33:H33" si="3">STDEV(E21:E29)</f>
        <v>0.58208755921150734</v>
      </c>
      <c r="F33" s="1">
        <f t="shared" si="3"/>
        <v>3.8888252619105743</v>
      </c>
      <c r="G33" s="1">
        <f t="shared" si="3"/>
        <v>5.0784529310283446</v>
      </c>
      <c r="H33" s="1">
        <f t="shared" si="3"/>
        <v>2.9721576789698978</v>
      </c>
    </row>
    <row r="34" spans="1:8" ht="14">
      <c r="A34" s="53" t="s">
        <v>61</v>
      </c>
      <c r="B34" s="53"/>
      <c r="C34" s="53"/>
      <c r="D34" s="56">
        <f>D32/(SQRT(COUNT(D13:D20)))</f>
        <v>5.8482235116129114E-2</v>
      </c>
      <c r="E34" s="56">
        <f t="shared" ref="E34:H34" si="4">E32/(SQRT(COUNT(E13:E20)))</f>
        <v>0.35770410980361689</v>
      </c>
      <c r="F34" s="56">
        <f t="shared" si="4"/>
        <v>0.38567312596897241</v>
      </c>
      <c r="G34" s="56">
        <f t="shared" si="4"/>
        <v>1.8349758804137184</v>
      </c>
      <c r="H34" s="56">
        <f t="shared" si="4"/>
        <v>2.5320681081940548</v>
      </c>
    </row>
    <row r="35" spans="1:8" ht="14">
      <c r="A35" s="53" t="s">
        <v>62</v>
      </c>
      <c r="B35" s="53"/>
      <c r="C35" s="53"/>
      <c r="D35" s="56">
        <f>D33/(SQRT(COUNT(D21:D29)))</f>
        <v>7.6524208510382039E-2</v>
      </c>
      <c r="E35" s="56">
        <f t="shared" ref="E35:H35" si="5">E33/(SQRT(COUNT(E21:E29)))</f>
        <v>0.19402918640383579</v>
      </c>
      <c r="F35" s="56">
        <f t="shared" si="5"/>
        <v>1.2962750873035247</v>
      </c>
      <c r="G35" s="56">
        <f t="shared" si="5"/>
        <v>2.2711531948624857</v>
      </c>
      <c r="H35" s="56">
        <f t="shared" si="5"/>
        <v>2.1016328495552843</v>
      </c>
    </row>
  </sheetData>
  <pageMargins left="0.75" right="0.75" top="1" bottom="1" header="0" footer="0"/>
  <pageSetup paperSize="9" scale="76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="150" zoomScaleNormal="150" zoomScalePageLayoutView="150" workbookViewId="0">
      <selection activeCell="I6" sqref="I6"/>
    </sheetView>
  </sheetViews>
  <sheetFormatPr baseColWidth="10" defaultRowHeight="15" x14ac:dyDescent="0"/>
  <cols>
    <col min="11" max="11" width="18.5" customWidth="1"/>
  </cols>
  <sheetData>
    <row r="1" spans="1:18">
      <c r="A1" s="41" t="s">
        <v>54</v>
      </c>
      <c r="B1" s="41" t="s">
        <v>53</v>
      </c>
      <c r="C1" s="41" t="s">
        <v>52</v>
      </c>
      <c r="D1" s="41" t="s">
        <v>23</v>
      </c>
      <c r="E1" s="41" t="s">
        <v>24</v>
      </c>
      <c r="F1" s="41" t="s">
        <v>51</v>
      </c>
      <c r="G1" s="41" t="s">
        <v>50</v>
      </c>
      <c r="H1" s="41" t="s">
        <v>49</v>
      </c>
      <c r="I1" s="41" t="s">
        <v>48</v>
      </c>
    </row>
    <row r="2" spans="1:18">
      <c r="A2" s="44" t="s">
        <v>38</v>
      </c>
      <c r="B2" s="41">
        <v>1</v>
      </c>
      <c r="C2" s="47">
        <v>2.9</v>
      </c>
      <c r="D2" s="44">
        <v>12.8</v>
      </c>
      <c r="E2" s="45"/>
      <c r="F2" s="44"/>
      <c r="G2" s="44"/>
      <c r="H2" s="44"/>
      <c r="I2" s="44"/>
    </row>
    <row r="3" spans="1:18">
      <c r="A3" s="44" t="s">
        <v>38</v>
      </c>
      <c r="B3" s="41">
        <v>2</v>
      </c>
      <c r="C3" s="47">
        <v>3.33</v>
      </c>
      <c r="D3" s="44">
        <v>16.2</v>
      </c>
      <c r="E3" s="45"/>
      <c r="F3" s="44"/>
      <c r="G3" s="44"/>
      <c r="H3" s="44"/>
      <c r="I3" s="44"/>
    </row>
    <row r="4" spans="1:18">
      <c r="A4" s="44" t="s">
        <v>38</v>
      </c>
      <c r="B4" s="41">
        <v>3</v>
      </c>
      <c r="C4" s="47">
        <v>4.8</v>
      </c>
      <c r="D4" s="47">
        <v>13.2</v>
      </c>
      <c r="E4" s="46">
        <v>29.1</v>
      </c>
      <c r="F4" s="44"/>
      <c r="G4" s="44"/>
      <c r="H4" s="44"/>
      <c r="I4" s="44"/>
      <c r="L4" s="41" t="s">
        <v>52</v>
      </c>
      <c r="M4" s="41" t="s">
        <v>23</v>
      </c>
      <c r="N4" s="41" t="s">
        <v>24</v>
      </c>
      <c r="O4" s="41" t="s">
        <v>51</v>
      </c>
      <c r="P4" s="41" t="s">
        <v>50</v>
      </c>
      <c r="Q4" s="41" t="s">
        <v>49</v>
      </c>
      <c r="R4" s="41" t="s">
        <v>48</v>
      </c>
    </row>
    <row r="5" spans="1:18">
      <c r="A5" s="44" t="s">
        <v>38</v>
      </c>
      <c r="B5" s="41">
        <v>4</v>
      </c>
      <c r="C5" s="47">
        <v>4.8</v>
      </c>
      <c r="D5" s="44">
        <v>17.399999999999999</v>
      </c>
      <c r="E5" s="45"/>
      <c r="F5" s="44"/>
      <c r="G5" s="44"/>
      <c r="H5" s="44"/>
      <c r="I5" s="44"/>
      <c r="K5" s="55" t="s">
        <v>47</v>
      </c>
      <c r="L5" s="38">
        <f>AVERAGE(C2:C15)</f>
        <v>3.4157142857142868</v>
      </c>
      <c r="M5" s="38">
        <f>AVERAGE(D2:D15)</f>
        <v>13.05</v>
      </c>
      <c r="N5" s="38">
        <f>AVERAGE(E2:E15)</f>
        <v>29.1</v>
      </c>
      <c r="O5" s="38"/>
      <c r="P5" s="38"/>
      <c r="Q5" s="38"/>
      <c r="R5" s="38"/>
    </row>
    <row r="6" spans="1:18">
      <c r="A6" s="44" t="s">
        <v>38</v>
      </c>
      <c r="B6" s="41">
        <v>5</v>
      </c>
      <c r="C6" s="47">
        <v>3.96</v>
      </c>
      <c r="D6" s="47">
        <v>10.8</v>
      </c>
      <c r="E6" s="45"/>
      <c r="F6" s="44"/>
      <c r="G6" s="44"/>
      <c r="H6" s="44"/>
      <c r="I6" s="44"/>
      <c r="K6" s="52" t="s">
        <v>46</v>
      </c>
      <c r="L6" s="38">
        <f>AVERAGE(C16:C30)</f>
        <v>3.0080000000000005</v>
      </c>
      <c r="M6" s="38">
        <f>AVERAGE(D16:D30)</f>
        <v>6.048</v>
      </c>
      <c r="N6" s="38">
        <f>AVERAGE(E16:E30)</f>
        <v>9.9955555555555566</v>
      </c>
      <c r="O6" s="38">
        <f>AVERAGE(F16:F30)</f>
        <v>11.05</v>
      </c>
      <c r="P6" s="38">
        <f>AVERAGE(G16:G30)</f>
        <v>17.7</v>
      </c>
      <c r="Q6" s="38">
        <f>AVERAGE(H16:H30)</f>
        <v>19.649999999999999</v>
      </c>
      <c r="R6" s="38">
        <f>AVERAGE(I16:I30)</f>
        <v>24.95</v>
      </c>
    </row>
    <row r="7" spans="1:18">
      <c r="A7" s="44" t="s">
        <v>38</v>
      </c>
      <c r="B7" s="41">
        <v>6</v>
      </c>
      <c r="C7" s="47">
        <v>2.16</v>
      </c>
      <c r="D7" s="47">
        <v>16.7</v>
      </c>
      <c r="E7" s="45"/>
      <c r="F7" s="44"/>
      <c r="G7" s="44"/>
      <c r="H7" s="44"/>
      <c r="I7" s="44"/>
      <c r="K7" s="52" t="s">
        <v>45</v>
      </c>
      <c r="L7" s="38">
        <f>AVERAGE(C31:C45)</f>
        <v>3.5140000000000002</v>
      </c>
      <c r="M7" s="38">
        <f>AVERAGE(D31:D45)</f>
        <v>8.788181818181819</v>
      </c>
      <c r="N7" s="38">
        <f>AVERAGE(E31:E45)</f>
        <v>12.316000000000001</v>
      </c>
      <c r="O7" s="38">
        <f>AVERAGE(F31:F45)</f>
        <v>8.0666666666666682</v>
      </c>
      <c r="P7" s="38">
        <f>AVERAGE(G31:G45)</f>
        <v>11.25</v>
      </c>
      <c r="Q7" s="38">
        <f>AVERAGE(H31:H45)</f>
        <v>6.65</v>
      </c>
      <c r="R7" s="38">
        <f>AVERAGE(I31:I45)</f>
        <v>8.3000000000000007</v>
      </c>
    </row>
    <row r="8" spans="1:18">
      <c r="A8" s="44" t="s">
        <v>38</v>
      </c>
      <c r="B8" s="41">
        <v>7</v>
      </c>
      <c r="C8" s="42">
        <v>4.95</v>
      </c>
      <c r="D8" s="42">
        <v>10.5</v>
      </c>
      <c r="E8" s="43"/>
      <c r="F8" s="42"/>
      <c r="G8" s="41"/>
      <c r="H8" s="41"/>
      <c r="I8" s="41"/>
      <c r="K8" s="57" t="s">
        <v>44</v>
      </c>
      <c r="L8">
        <f>STDEV(C2:C15)</f>
        <v>1.3298855606388078</v>
      </c>
      <c r="M8">
        <f>STDEV(D2:D15)</f>
        <v>2.7456025446763612</v>
      </c>
    </row>
    <row r="9" spans="1:18">
      <c r="A9" s="44" t="s">
        <v>38</v>
      </c>
      <c r="B9" s="41">
        <v>8</v>
      </c>
      <c r="C9" s="42">
        <v>5.75</v>
      </c>
      <c r="D9" s="42"/>
      <c r="E9" s="43"/>
      <c r="F9" s="42"/>
      <c r="G9" s="41"/>
      <c r="H9" s="41"/>
      <c r="I9" s="41"/>
      <c r="K9" s="57" t="s">
        <v>43</v>
      </c>
      <c r="L9">
        <f>STDEV(C16:C30)</f>
        <v>1.715951214757742</v>
      </c>
      <c r="M9">
        <f>STDEV(D16:D30)</f>
        <v>2.7636401116402012</v>
      </c>
      <c r="N9">
        <f>STDEV(E16:E30)</f>
        <v>3.6085561901926564</v>
      </c>
      <c r="O9">
        <f>STDEV(F16:F30)</f>
        <v>2.9422213830143096</v>
      </c>
      <c r="P9">
        <f>STDEV(G16:G30)</f>
        <v>2.969848480983508</v>
      </c>
      <c r="Q9">
        <f>STDEV(H16:H30)</f>
        <v>2.8991378028648795</v>
      </c>
      <c r="R9">
        <f>STDEV(I16:I30)</f>
        <v>4.5961940777125836</v>
      </c>
    </row>
    <row r="10" spans="1:18">
      <c r="A10" s="44" t="s">
        <v>38</v>
      </c>
      <c r="B10" s="41">
        <v>9</v>
      </c>
      <c r="C10" s="42">
        <v>1.95</v>
      </c>
      <c r="D10" s="42">
        <v>10.199999999999999</v>
      </c>
      <c r="E10" s="43"/>
      <c r="F10" s="42"/>
      <c r="G10" s="41"/>
      <c r="H10" s="41"/>
      <c r="I10" s="41"/>
      <c r="K10" s="57" t="s">
        <v>42</v>
      </c>
      <c r="L10">
        <f>STDEV(C31:C45)</f>
        <v>1.8993638032622546</v>
      </c>
      <c r="M10">
        <f>STDEV(D31:D45)</f>
        <v>3.0605124348115864</v>
      </c>
      <c r="N10">
        <f>STDEV(E31:E45)</f>
        <v>6.3454536655957225</v>
      </c>
      <c r="O10">
        <f>STDEV(F31:F45)</f>
        <v>4.7710935154672161</v>
      </c>
      <c r="P10">
        <f>STDEV(G31:G45)</f>
        <v>8.2731493398826093</v>
      </c>
      <c r="Q10">
        <f>STDEV(H31:H45)</f>
        <v>5.5861435713737251</v>
      </c>
      <c r="R10">
        <f>STDEV(I31:I45)</f>
        <v>10.040916292848975</v>
      </c>
    </row>
    <row r="11" spans="1:18">
      <c r="A11" s="44" t="s">
        <v>38</v>
      </c>
      <c r="B11" s="41">
        <v>10</v>
      </c>
      <c r="C11" s="42">
        <v>4.0599999999999996</v>
      </c>
      <c r="D11" s="42"/>
      <c r="E11" s="43"/>
      <c r="F11" s="42"/>
      <c r="G11" s="41"/>
      <c r="H11" s="41"/>
      <c r="I11" s="41"/>
      <c r="K11" s="38" t="s">
        <v>41</v>
      </c>
      <c r="L11" s="38">
        <f>L8/(SQRT(COUNT(C2:C15)))</f>
        <v>0.35542686653772854</v>
      </c>
      <c r="M11" s="38">
        <f>M8/(SQRT(COUNT(D2:D15)))</f>
        <v>0.86823575907315109</v>
      </c>
      <c r="N11" s="38">
        <f>N8/(SQRT(COUNT(E2:E15)))</f>
        <v>0</v>
      </c>
      <c r="O11" s="38"/>
      <c r="P11" s="38"/>
      <c r="Q11" s="38"/>
      <c r="R11" s="38"/>
    </row>
    <row r="12" spans="1:18">
      <c r="A12" s="44" t="s">
        <v>38</v>
      </c>
      <c r="B12" s="41">
        <v>11</v>
      </c>
      <c r="C12" s="42">
        <v>2.0499999999999998</v>
      </c>
      <c r="D12" s="42">
        <v>11.1</v>
      </c>
      <c r="E12" s="43"/>
      <c r="F12" s="42"/>
      <c r="G12" s="41"/>
      <c r="H12" s="41"/>
      <c r="I12" s="41"/>
      <c r="K12" s="38" t="s">
        <v>40</v>
      </c>
      <c r="L12" s="38">
        <f>L9/(SQRT(COUNT(C16:C30)))</f>
        <v>0.44305669851074142</v>
      </c>
      <c r="M12" s="38">
        <f>M9/(SQRT(COUNT(D16:D30)))</f>
        <v>0.87393973857850538</v>
      </c>
      <c r="N12" s="38">
        <f>N9/(SQRT(COUNT(E16:E30)))</f>
        <v>1.2028520633975521</v>
      </c>
      <c r="O12" s="38">
        <f>O9/(SQRT(COUNT(F16:F30)))</f>
        <v>1.4711106915071548</v>
      </c>
      <c r="P12" s="38">
        <f>P9/(SQRT(COUNT(G16:G30)))</f>
        <v>2.1000000000000059</v>
      </c>
      <c r="Q12" s="38">
        <f>Q9/(SQRT(COUNT(H16:H30)))</f>
        <v>2.0500000000000242</v>
      </c>
      <c r="R12" s="38">
        <f>R9/(SQRT(COUNT(I16:I30)))</f>
        <v>3.2500000000000173</v>
      </c>
    </row>
    <row r="13" spans="1:18">
      <c r="A13" s="44" t="s">
        <v>38</v>
      </c>
      <c r="B13" s="41">
        <v>12</v>
      </c>
      <c r="C13" s="42">
        <v>2.4900000000000002</v>
      </c>
      <c r="D13" s="42">
        <v>11.6</v>
      </c>
      <c r="E13" s="43"/>
      <c r="F13" s="42"/>
      <c r="G13" s="41"/>
      <c r="H13" s="41"/>
      <c r="I13" s="41"/>
      <c r="K13" s="38" t="s">
        <v>39</v>
      </c>
      <c r="L13" s="38">
        <f>L10/(SQRT(COUNT(C31:C45)))</f>
        <v>0.49041362522825949</v>
      </c>
      <c r="M13" s="38">
        <f>M10/(SQRT(COUNT(D31:D45)))</f>
        <v>0.92277921931700657</v>
      </c>
      <c r="N13" s="38">
        <f>N10/(SQRT(COUNT(E31:E45)))</f>
        <v>2.0066086370346907</v>
      </c>
      <c r="O13" s="38">
        <f>O10/(SQRT(COUNT(F31:F45)))</f>
        <v>2.7545921254838754</v>
      </c>
      <c r="P13" s="38">
        <f>P10/(SQRT(COUNT(G31:G45)))</f>
        <v>5.8500000000000023</v>
      </c>
      <c r="Q13" s="38">
        <f>Q10/(SQRT(COUNT(H31:H45)))</f>
        <v>3.9499999999999993</v>
      </c>
      <c r="R13" s="38">
        <f>R10/(SQRT(COUNT(I31:I45)))</f>
        <v>7.1</v>
      </c>
    </row>
    <row r="14" spans="1:18">
      <c r="A14" s="44" t="s">
        <v>38</v>
      </c>
      <c r="B14" s="41">
        <v>13</v>
      </c>
      <c r="C14" s="42">
        <v>3.17</v>
      </c>
      <c r="D14" s="42"/>
      <c r="E14" s="43"/>
      <c r="F14" s="42"/>
      <c r="G14" s="41"/>
      <c r="H14" s="41"/>
      <c r="I14" s="41"/>
    </row>
    <row r="15" spans="1:18">
      <c r="A15" s="44" t="s">
        <v>38</v>
      </c>
      <c r="B15" s="41">
        <v>14</v>
      </c>
      <c r="C15" s="42">
        <v>1.45</v>
      </c>
      <c r="D15" s="42"/>
      <c r="E15" s="43"/>
      <c r="F15" s="42"/>
      <c r="G15" s="41"/>
      <c r="H15" s="41"/>
      <c r="I15" s="41"/>
    </row>
    <row r="16" spans="1:18">
      <c r="A16" s="41" t="s">
        <v>37</v>
      </c>
      <c r="B16" s="41">
        <v>15</v>
      </c>
      <c r="C16" s="44">
        <v>2.6</v>
      </c>
      <c r="D16" s="47">
        <v>7.9</v>
      </c>
      <c r="E16" s="46">
        <v>14.8</v>
      </c>
      <c r="F16" s="44"/>
      <c r="G16" s="44"/>
      <c r="H16" s="44"/>
      <c r="I16" s="44"/>
    </row>
    <row r="17" spans="1:9">
      <c r="A17" s="41" t="s">
        <v>37</v>
      </c>
      <c r="B17" s="41">
        <v>16</v>
      </c>
      <c r="C17" s="44">
        <v>4.2</v>
      </c>
      <c r="D17" s="47">
        <v>4.8</v>
      </c>
      <c r="E17" s="46">
        <v>8.56</v>
      </c>
      <c r="F17" s="44"/>
      <c r="G17" s="44"/>
      <c r="H17" s="44"/>
      <c r="I17" s="44"/>
    </row>
    <row r="18" spans="1:9">
      <c r="A18" s="41" t="s">
        <v>37</v>
      </c>
      <c r="B18" s="41">
        <v>17</v>
      </c>
      <c r="C18" s="44">
        <v>2.4</v>
      </c>
      <c r="D18" s="47">
        <v>6.8</v>
      </c>
      <c r="E18" s="46">
        <v>13.5</v>
      </c>
      <c r="F18" s="44"/>
      <c r="G18" s="44"/>
      <c r="H18" s="44"/>
      <c r="I18" s="44"/>
    </row>
    <row r="19" spans="1:9">
      <c r="A19" s="41" t="s">
        <v>37</v>
      </c>
      <c r="B19" s="41">
        <v>18</v>
      </c>
      <c r="C19" s="44">
        <v>3.2</v>
      </c>
      <c r="D19" s="47">
        <v>6.3</v>
      </c>
      <c r="E19" s="46">
        <v>10.1</v>
      </c>
      <c r="F19" s="47">
        <v>10.199999999999999</v>
      </c>
      <c r="G19" s="47">
        <v>15.6</v>
      </c>
      <c r="H19" s="47">
        <v>17.600000000000001</v>
      </c>
      <c r="I19" s="47">
        <v>28.2</v>
      </c>
    </row>
    <row r="20" spans="1:9">
      <c r="A20" s="41" t="s">
        <v>37</v>
      </c>
      <c r="B20" s="41">
        <v>19</v>
      </c>
      <c r="C20" s="44">
        <v>4.16</v>
      </c>
      <c r="D20" s="47">
        <v>7.68</v>
      </c>
      <c r="E20" s="46">
        <v>14.3</v>
      </c>
      <c r="F20" s="44"/>
      <c r="G20" s="44"/>
      <c r="H20" s="44"/>
      <c r="I20" s="44"/>
    </row>
    <row r="21" spans="1:9">
      <c r="A21" s="41" t="s">
        <v>37</v>
      </c>
      <c r="B21" s="41">
        <v>20</v>
      </c>
      <c r="C21" s="44">
        <v>3.4</v>
      </c>
      <c r="D21" s="47">
        <v>8.1999999999999993</v>
      </c>
      <c r="E21" s="46">
        <v>9.9</v>
      </c>
      <c r="F21" s="44"/>
      <c r="G21" s="44"/>
      <c r="H21" s="44"/>
      <c r="I21" s="44"/>
    </row>
    <row r="22" spans="1:9">
      <c r="A22" s="41" t="s">
        <v>37</v>
      </c>
      <c r="B22" s="41">
        <v>21</v>
      </c>
      <c r="C22" s="42">
        <v>0.32</v>
      </c>
      <c r="D22" s="42">
        <v>1.9</v>
      </c>
      <c r="E22" s="43">
        <v>7.1</v>
      </c>
      <c r="F22" s="42">
        <v>13.9</v>
      </c>
      <c r="G22" s="41"/>
      <c r="H22" s="42"/>
      <c r="I22" s="41"/>
    </row>
    <row r="23" spans="1:9">
      <c r="A23" s="41" t="s">
        <v>37</v>
      </c>
      <c r="B23" s="41">
        <v>22</v>
      </c>
      <c r="C23" s="42">
        <v>1.98</v>
      </c>
      <c r="D23" s="42"/>
      <c r="E23" s="43"/>
      <c r="F23" s="42"/>
      <c r="G23" s="41"/>
      <c r="H23" s="42"/>
      <c r="I23" s="41"/>
    </row>
    <row r="24" spans="1:9">
      <c r="A24" s="41" t="s">
        <v>37</v>
      </c>
      <c r="B24" s="41">
        <v>23</v>
      </c>
      <c r="C24" s="42">
        <v>0.1</v>
      </c>
      <c r="D24" s="42">
        <v>0.9</v>
      </c>
      <c r="E24" s="43">
        <v>4.2</v>
      </c>
      <c r="F24" s="42">
        <v>12.8</v>
      </c>
      <c r="G24" s="41"/>
      <c r="H24" s="42"/>
      <c r="I24" s="41"/>
    </row>
    <row r="25" spans="1:9">
      <c r="A25" s="41" t="s">
        <v>37</v>
      </c>
      <c r="B25" s="41">
        <v>24</v>
      </c>
      <c r="C25" s="42">
        <v>3.52</v>
      </c>
      <c r="D25" s="42">
        <v>9.5</v>
      </c>
      <c r="E25" s="43"/>
      <c r="F25" s="42"/>
      <c r="G25" s="41"/>
      <c r="H25" s="42"/>
      <c r="I25" s="41"/>
    </row>
    <row r="26" spans="1:9">
      <c r="A26" s="41" t="s">
        <v>37</v>
      </c>
      <c r="B26" s="41">
        <v>25</v>
      </c>
      <c r="C26" s="42">
        <v>5.4</v>
      </c>
      <c r="D26" s="42"/>
      <c r="E26" s="43"/>
      <c r="F26" s="42"/>
      <c r="G26" s="41"/>
      <c r="H26" s="42"/>
      <c r="I26" s="41"/>
    </row>
    <row r="27" spans="1:9">
      <c r="A27" s="41" t="s">
        <v>37</v>
      </c>
      <c r="B27" s="41">
        <v>26</v>
      </c>
      <c r="C27" s="42">
        <v>2.39</v>
      </c>
      <c r="D27" s="42"/>
      <c r="E27" s="43"/>
      <c r="F27" s="42"/>
      <c r="G27" s="41"/>
      <c r="H27" s="42"/>
      <c r="I27" s="41"/>
    </row>
    <row r="28" spans="1:9">
      <c r="A28" s="41" t="s">
        <v>37</v>
      </c>
      <c r="B28" s="41">
        <v>27</v>
      </c>
      <c r="C28" s="42">
        <v>1.46</v>
      </c>
      <c r="D28" s="42">
        <v>6.5</v>
      </c>
      <c r="E28" s="43">
        <v>7.5</v>
      </c>
      <c r="F28" s="42">
        <v>7.3</v>
      </c>
      <c r="G28" s="41">
        <v>19.8</v>
      </c>
      <c r="H28" s="42">
        <v>21.7</v>
      </c>
      <c r="I28" s="42">
        <v>21.7</v>
      </c>
    </row>
    <row r="29" spans="1:9">
      <c r="A29" s="41" t="s">
        <v>37</v>
      </c>
      <c r="B29" s="41">
        <v>28</v>
      </c>
      <c r="C29" s="42">
        <v>3.52</v>
      </c>
      <c r="D29" s="42"/>
      <c r="E29" s="43"/>
      <c r="F29" s="42"/>
      <c r="G29" s="41"/>
      <c r="H29" s="42"/>
      <c r="I29" s="41"/>
    </row>
    <row r="30" spans="1:9">
      <c r="A30" s="41" t="s">
        <v>37</v>
      </c>
      <c r="B30" s="41">
        <v>29</v>
      </c>
      <c r="C30" s="42">
        <v>6.47</v>
      </c>
      <c r="D30" s="42"/>
      <c r="E30" s="43"/>
      <c r="F30" s="42"/>
      <c r="G30" s="41"/>
      <c r="H30" s="42"/>
      <c r="I30" s="41"/>
    </row>
    <row r="31" spans="1:9">
      <c r="A31" s="41" t="s">
        <v>36</v>
      </c>
      <c r="B31" s="41">
        <v>39</v>
      </c>
      <c r="C31" s="44">
        <v>4.5</v>
      </c>
      <c r="D31" s="44">
        <v>11.2</v>
      </c>
      <c r="E31" s="45">
        <v>27.96</v>
      </c>
      <c r="F31" s="44"/>
      <c r="G31" s="44"/>
      <c r="H31" s="44"/>
      <c r="I31" s="44"/>
    </row>
    <row r="32" spans="1:9">
      <c r="A32" s="41" t="s">
        <v>36</v>
      </c>
      <c r="B32" s="41">
        <v>40</v>
      </c>
      <c r="C32" s="44">
        <v>3.2</v>
      </c>
      <c r="D32" s="44">
        <v>7.4</v>
      </c>
      <c r="E32" s="45">
        <v>14.8</v>
      </c>
      <c r="F32" s="44"/>
      <c r="G32" s="44"/>
      <c r="H32" s="44"/>
      <c r="I32" s="44"/>
    </row>
    <row r="33" spans="1:9">
      <c r="A33" s="41" t="s">
        <v>36</v>
      </c>
      <c r="B33" s="41">
        <v>41</v>
      </c>
      <c r="C33" s="44">
        <v>1.45</v>
      </c>
      <c r="D33" s="44">
        <v>2.1</v>
      </c>
      <c r="E33" s="45">
        <v>3.3</v>
      </c>
      <c r="F33" s="44">
        <v>2.8</v>
      </c>
      <c r="G33" s="44">
        <v>5.4</v>
      </c>
      <c r="H33" s="44">
        <v>2.7</v>
      </c>
      <c r="I33" s="44">
        <v>1.2</v>
      </c>
    </row>
    <row r="34" spans="1:9">
      <c r="A34" s="41" t="s">
        <v>36</v>
      </c>
      <c r="B34" s="41">
        <v>42</v>
      </c>
      <c r="C34" s="44">
        <v>3</v>
      </c>
      <c r="D34" s="44"/>
      <c r="E34" s="45">
        <v>12.5</v>
      </c>
      <c r="F34" s="44"/>
      <c r="G34" s="44"/>
      <c r="H34" s="44"/>
      <c r="I34" s="44"/>
    </row>
    <row r="35" spans="1:9">
      <c r="A35" s="41" t="s">
        <v>36</v>
      </c>
      <c r="B35" s="41">
        <v>43</v>
      </c>
      <c r="C35" s="44">
        <v>1.8</v>
      </c>
      <c r="D35" s="44">
        <v>4.2</v>
      </c>
      <c r="E35" s="45">
        <v>9.1999999999999993</v>
      </c>
      <c r="F35" s="41">
        <v>9.3000000000000007</v>
      </c>
      <c r="G35" s="41">
        <v>17.100000000000001</v>
      </c>
      <c r="H35" s="41">
        <v>10.6</v>
      </c>
      <c r="I35" s="41">
        <v>15.4</v>
      </c>
    </row>
    <row r="36" spans="1:9">
      <c r="A36" s="41" t="s">
        <v>36</v>
      </c>
      <c r="B36" s="41">
        <v>44</v>
      </c>
      <c r="C36" s="44">
        <v>2.6</v>
      </c>
      <c r="D36" s="44">
        <v>9.6</v>
      </c>
      <c r="E36" s="43">
        <v>11.4</v>
      </c>
      <c r="F36" s="44"/>
      <c r="G36" s="44"/>
      <c r="H36" s="44"/>
      <c r="I36" s="44"/>
    </row>
    <row r="37" spans="1:9">
      <c r="A37" s="41" t="s">
        <v>36</v>
      </c>
      <c r="B37" s="41">
        <v>30</v>
      </c>
      <c r="C37" s="42">
        <v>3.73</v>
      </c>
      <c r="D37" s="42">
        <v>10.5</v>
      </c>
      <c r="E37" s="43">
        <v>9.5</v>
      </c>
      <c r="F37" s="42"/>
      <c r="G37" s="41"/>
      <c r="H37" s="41"/>
      <c r="I37" s="41"/>
    </row>
    <row r="38" spans="1:9">
      <c r="A38" s="41" t="s">
        <v>36</v>
      </c>
      <c r="B38" s="41">
        <v>31</v>
      </c>
      <c r="C38" s="42">
        <v>3.54</v>
      </c>
      <c r="D38" s="42">
        <v>10.47</v>
      </c>
      <c r="E38" s="43"/>
      <c r="F38" s="42"/>
      <c r="G38" s="41"/>
      <c r="H38" s="41"/>
      <c r="I38" s="41"/>
    </row>
    <row r="39" spans="1:9">
      <c r="A39" s="41" t="s">
        <v>36</v>
      </c>
      <c r="B39" s="41">
        <v>32</v>
      </c>
      <c r="C39" s="42">
        <v>2.73</v>
      </c>
      <c r="D39" s="42">
        <v>11.2</v>
      </c>
      <c r="E39" s="43">
        <v>11.5</v>
      </c>
      <c r="F39" s="42"/>
      <c r="G39" s="41"/>
      <c r="H39" s="41"/>
      <c r="I39" s="41"/>
    </row>
    <row r="40" spans="1:9">
      <c r="A40" s="41" t="s">
        <v>36</v>
      </c>
      <c r="B40" s="41">
        <v>33</v>
      </c>
      <c r="C40" s="42">
        <v>2.16</v>
      </c>
      <c r="D40" s="42">
        <v>9.5</v>
      </c>
      <c r="E40" s="43">
        <v>9.3000000000000007</v>
      </c>
      <c r="F40" s="42"/>
      <c r="G40" s="41"/>
      <c r="H40" s="41"/>
      <c r="I40" s="41"/>
    </row>
    <row r="41" spans="1:9">
      <c r="A41" s="41" t="s">
        <v>36</v>
      </c>
      <c r="B41" s="41">
        <v>34</v>
      </c>
      <c r="C41" s="42">
        <v>1.56</v>
      </c>
      <c r="D41" s="42">
        <v>9</v>
      </c>
      <c r="E41" s="43"/>
      <c r="F41" s="42"/>
      <c r="G41" s="41"/>
      <c r="H41" s="41"/>
      <c r="I41" s="41"/>
    </row>
    <row r="42" spans="1:9">
      <c r="A42" s="41" t="s">
        <v>36</v>
      </c>
      <c r="B42" s="41">
        <v>35</v>
      </c>
      <c r="C42" s="42">
        <v>8.86</v>
      </c>
      <c r="D42" s="42"/>
      <c r="E42" s="43"/>
      <c r="F42" s="42"/>
      <c r="G42" s="41"/>
      <c r="H42" s="41"/>
      <c r="I42" s="41"/>
    </row>
    <row r="43" spans="1:9">
      <c r="A43" s="41" t="s">
        <v>36</v>
      </c>
      <c r="B43" s="41">
        <v>36</v>
      </c>
      <c r="C43" s="42">
        <v>5.48</v>
      </c>
      <c r="D43" s="42"/>
      <c r="E43" s="43"/>
      <c r="F43" s="42"/>
      <c r="G43" s="41"/>
      <c r="H43" s="41"/>
      <c r="I43" s="41"/>
    </row>
    <row r="44" spans="1:9">
      <c r="A44" s="41" t="s">
        <v>36</v>
      </c>
      <c r="B44" s="41">
        <v>37</v>
      </c>
      <c r="C44" s="42">
        <v>3.1</v>
      </c>
      <c r="D44" s="42">
        <v>11.5</v>
      </c>
      <c r="E44" s="43">
        <v>13.7</v>
      </c>
      <c r="F44" s="42">
        <v>12.1</v>
      </c>
      <c r="G44" s="41"/>
      <c r="H44" s="41"/>
      <c r="I44" s="41"/>
    </row>
    <row r="45" spans="1:9">
      <c r="A45" s="41" t="s">
        <v>36</v>
      </c>
      <c r="B45" s="41">
        <v>38</v>
      </c>
      <c r="C45" s="42">
        <v>5</v>
      </c>
      <c r="D45" s="42"/>
      <c r="E45" s="43"/>
      <c r="F45" s="42"/>
      <c r="G45" s="41"/>
      <c r="H45" s="41"/>
      <c r="I45" s="4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50" zoomScaleNormal="150" zoomScalePageLayoutView="150" workbookViewId="0">
      <selection activeCell="I39" sqref="I39"/>
    </sheetView>
  </sheetViews>
  <sheetFormatPr baseColWidth="10" defaultRowHeight="15" x14ac:dyDescent="0"/>
  <sheetData>
    <row r="1" spans="1:5">
      <c r="A1" s="41" t="s">
        <v>54</v>
      </c>
      <c r="B1" s="41" t="s">
        <v>58</v>
      </c>
      <c r="C1" s="41" t="s">
        <v>57</v>
      </c>
      <c r="D1" s="52" t="s">
        <v>56</v>
      </c>
      <c r="E1" s="52" t="s">
        <v>63</v>
      </c>
    </row>
    <row r="2" spans="1:5">
      <c r="A2" s="44" t="s">
        <v>38</v>
      </c>
      <c r="B2" s="44">
        <v>0</v>
      </c>
      <c r="C2" s="41">
        <v>1</v>
      </c>
      <c r="D2" s="52">
        <v>6</v>
      </c>
      <c r="E2" s="52">
        <v>7</v>
      </c>
    </row>
    <row r="3" spans="1:5">
      <c r="A3" s="44" t="s">
        <v>38</v>
      </c>
      <c r="B3" s="44">
        <v>0</v>
      </c>
      <c r="C3" s="41">
        <v>2</v>
      </c>
      <c r="D3" s="52">
        <v>5</v>
      </c>
      <c r="E3" s="52">
        <v>7</v>
      </c>
    </row>
    <row r="4" spans="1:5">
      <c r="A4" s="44" t="s">
        <v>38</v>
      </c>
      <c r="B4" s="44">
        <v>0</v>
      </c>
      <c r="C4" s="41">
        <v>3</v>
      </c>
      <c r="D4" s="52">
        <v>6</v>
      </c>
      <c r="E4" s="52">
        <v>8</v>
      </c>
    </row>
    <row r="5" spans="1:5">
      <c r="A5" s="44" t="s">
        <v>38</v>
      </c>
      <c r="B5" s="44">
        <v>0</v>
      </c>
      <c r="C5" s="41">
        <v>4</v>
      </c>
      <c r="D5" s="52">
        <v>6</v>
      </c>
      <c r="E5" s="52">
        <v>7</v>
      </c>
    </row>
    <row r="6" spans="1:5">
      <c r="A6" s="44" t="s">
        <v>38</v>
      </c>
      <c r="B6" s="44">
        <v>0</v>
      </c>
      <c r="C6" s="41">
        <v>5</v>
      </c>
      <c r="D6" s="52">
        <v>6</v>
      </c>
      <c r="E6" s="52">
        <v>7</v>
      </c>
    </row>
    <row r="7" spans="1:5">
      <c r="A7" s="44" t="s">
        <v>38</v>
      </c>
      <c r="B7" s="44">
        <v>0</v>
      </c>
      <c r="C7" s="41">
        <v>6</v>
      </c>
      <c r="D7" s="52">
        <v>5</v>
      </c>
      <c r="E7" s="52">
        <v>7</v>
      </c>
    </row>
    <row r="8" spans="1:5">
      <c r="A8" s="44" t="s">
        <v>38</v>
      </c>
      <c r="B8" s="42">
        <v>0</v>
      </c>
      <c r="C8" s="41">
        <v>7</v>
      </c>
      <c r="D8" s="52">
        <v>6</v>
      </c>
      <c r="E8" s="52">
        <v>7</v>
      </c>
    </row>
    <row r="9" spans="1:5">
      <c r="A9" s="44" t="s">
        <v>38</v>
      </c>
      <c r="B9" s="42">
        <v>0</v>
      </c>
      <c r="C9" s="41">
        <v>8</v>
      </c>
      <c r="D9" s="52">
        <v>6</v>
      </c>
      <c r="E9" s="52">
        <v>6</v>
      </c>
    </row>
    <row r="10" spans="1:5">
      <c r="A10" s="44" t="s">
        <v>38</v>
      </c>
      <c r="B10" s="42">
        <v>0</v>
      </c>
      <c r="C10" s="41">
        <v>9</v>
      </c>
      <c r="D10" s="52">
        <v>6</v>
      </c>
      <c r="E10" s="52">
        <v>7</v>
      </c>
    </row>
    <row r="11" spans="1:5">
      <c r="A11" s="44" t="s">
        <v>38</v>
      </c>
      <c r="B11" s="42">
        <v>0</v>
      </c>
      <c r="C11" s="41">
        <v>10</v>
      </c>
      <c r="D11" s="52">
        <v>6</v>
      </c>
      <c r="E11" s="52">
        <v>6</v>
      </c>
    </row>
    <row r="12" spans="1:5">
      <c r="A12" s="44" t="s">
        <v>38</v>
      </c>
      <c r="B12" s="42">
        <v>0</v>
      </c>
      <c r="C12" s="41">
        <v>11</v>
      </c>
      <c r="D12" s="52">
        <v>7</v>
      </c>
      <c r="E12" s="52">
        <v>7</v>
      </c>
    </row>
    <row r="13" spans="1:5">
      <c r="A13" s="44" t="s">
        <v>38</v>
      </c>
      <c r="B13" s="42">
        <v>0</v>
      </c>
      <c r="C13" s="41">
        <v>12</v>
      </c>
      <c r="D13" s="52">
        <v>6</v>
      </c>
      <c r="E13" s="52">
        <v>7</v>
      </c>
    </row>
    <row r="14" spans="1:5">
      <c r="A14" s="44" t="s">
        <v>38</v>
      </c>
      <c r="B14" s="42">
        <v>0</v>
      </c>
      <c r="C14" s="41">
        <v>13</v>
      </c>
      <c r="D14" s="52">
        <v>6</v>
      </c>
      <c r="E14" s="52">
        <v>6</v>
      </c>
    </row>
    <row r="15" spans="1:5">
      <c r="A15" s="44" t="s">
        <v>38</v>
      </c>
      <c r="B15" s="42">
        <v>0</v>
      </c>
      <c r="C15" s="41">
        <v>14</v>
      </c>
      <c r="D15" s="52">
        <v>6</v>
      </c>
      <c r="E15" s="52">
        <v>6</v>
      </c>
    </row>
    <row r="16" spans="1:5">
      <c r="A16" s="41" t="s">
        <v>37</v>
      </c>
      <c r="B16" s="44">
        <v>1</v>
      </c>
      <c r="C16" s="41">
        <v>15</v>
      </c>
      <c r="D16" s="52">
        <v>7</v>
      </c>
      <c r="E16" s="52">
        <v>9</v>
      </c>
    </row>
    <row r="17" spans="1:5">
      <c r="A17" s="41" t="s">
        <v>37</v>
      </c>
      <c r="B17" s="44">
        <v>1</v>
      </c>
      <c r="C17" s="41">
        <v>16</v>
      </c>
      <c r="D17" s="52">
        <v>8</v>
      </c>
      <c r="E17" s="52">
        <v>9</v>
      </c>
    </row>
    <row r="18" spans="1:5">
      <c r="A18" s="41" t="s">
        <v>37</v>
      </c>
      <c r="B18" s="44">
        <v>1</v>
      </c>
      <c r="C18" s="41">
        <v>17</v>
      </c>
      <c r="D18" s="52">
        <v>8</v>
      </c>
      <c r="E18" s="52">
        <v>9</v>
      </c>
    </row>
    <row r="19" spans="1:5">
      <c r="A19" s="41" t="s">
        <v>37</v>
      </c>
      <c r="B19" s="44">
        <v>1</v>
      </c>
      <c r="C19" s="41">
        <v>18</v>
      </c>
      <c r="D19" s="52">
        <v>12</v>
      </c>
      <c r="E19" s="52">
        <v>12</v>
      </c>
    </row>
    <row r="20" spans="1:5">
      <c r="A20" s="41" t="s">
        <v>37</v>
      </c>
      <c r="B20" s="44">
        <v>1</v>
      </c>
      <c r="C20" s="41">
        <v>19</v>
      </c>
      <c r="D20" s="52">
        <v>7</v>
      </c>
      <c r="E20" s="52">
        <v>9</v>
      </c>
    </row>
    <row r="21" spans="1:5">
      <c r="A21" s="41" t="s">
        <v>37</v>
      </c>
      <c r="B21" s="41">
        <v>1</v>
      </c>
      <c r="C21" s="41">
        <v>20</v>
      </c>
      <c r="D21" s="52">
        <v>8</v>
      </c>
      <c r="E21" s="52">
        <v>9</v>
      </c>
    </row>
    <row r="22" spans="1:5">
      <c r="A22" s="41" t="s">
        <v>37</v>
      </c>
      <c r="B22" s="42">
        <v>1</v>
      </c>
      <c r="C22" s="41">
        <v>21</v>
      </c>
      <c r="D22" s="52">
        <v>9</v>
      </c>
      <c r="E22" s="52">
        <v>9</v>
      </c>
    </row>
    <row r="23" spans="1:5">
      <c r="A23" s="41" t="s">
        <v>37</v>
      </c>
      <c r="B23" s="42">
        <v>1</v>
      </c>
      <c r="C23" s="41">
        <v>22</v>
      </c>
      <c r="D23" s="52">
        <v>6</v>
      </c>
      <c r="E23" s="52">
        <v>6</v>
      </c>
    </row>
    <row r="24" spans="1:5">
      <c r="A24" s="41" t="s">
        <v>37</v>
      </c>
      <c r="B24" s="42">
        <v>1</v>
      </c>
      <c r="C24" s="41">
        <v>23</v>
      </c>
      <c r="D24" s="52">
        <v>10</v>
      </c>
      <c r="E24" s="52">
        <v>10</v>
      </c>
    </row>
    <row r="25" spans="1:5">
      <c r="A25" s="41" t="s">
        <v>37</v>
      </c>
      <c r="B25" s="42">
        <v>1</v>
      </c>
      <c r="C25" s="41">
        <v>24</v>
      </c>
      <c r="D25" s="52">
        <v>6</v>
      </c>
      <c r="E25" s="52">
        <v>7</v>
      </c>
    </row>
    <row r="26" spans="1:5">
      <c r="A26" s="41" t="s">
        <v>37</v>
      </c>
      <c r="B26" s="42">
        <v>1</v>
      </c>
      <c r="C26" s="41">
        <v>25</v>
      </c>
      <c r="D26" s="52">
        <v>5</v>
      </c>
      <c r="E26" s="52">
        <v>6</v>
      </c>
    </row>
    <row r="27" spans="1:5">
      <c r="A27" s="41" t="s">
        <v>37</v>
      </c>
      <c r="B27" s="42">
        <v>1</v>
      </c>
      <c r="C27" s="41">
        <v>26</v>
      </c>
      <c r="D27" s="52">
        <v>6</v>
      </c>
      <c r="E27" s="52">
        <v>6</v>
      </c>
    </row>
    <row r="28" spans="1:5">
      <c r="A28" s="41" t="s">
        <v>37</v>
      </c>
      <c r="B28" s="42">
        <v>1</v>
      </c>
      <c r="C28" s="41">
        <v>27</v>
      </c>
      <c r="D28" s="52">
        <v>12</v>
      </c>
      <c r="E28" s="52">
        <v>12</v>
      </c>
    </row>
    <row r="29" spans="1:5">
      <c r="A29" s="41" t="s">
        <v>37</v>
      </c>
      <c r="B29" s="42">
        <v>1</v>
      </c>
      <c r="C29" s="41">
        <v>28</v>
      </c>
      <c r="D29" s="52">
        <v>6</v>
      </c>
      <c r="E29" s="52">
        <v>6</v>
      </c>
    </row>
    <row r="30" spans="1:5">
      <c r="A30" s="41" t="s">
        <v>37</v>
      </c>
      <c r="B30" s="42">
        <v>1</v>
      </c>
      <c r="C30" s="41">
        <v>29</v>
      </c>
      <c r="D30" s="52">
        <v>6</v>
      </c>
      <c r="E30" s="52">
        <v>6</v>
      </c>
    </row>
    <row r="31" spans="1:5">
      <c r="A31" s="41" t="s">
        <v>36</v>
      </c>
      <c r="B31" s="44">
        <v>2</v>
      </c>
      <c r="C31" s="41">
        <v>39</v>
      </c>
      <c r="D31" s="52">
        <v>8</v>
      </c>
      <c r="E31" s="52">
        <v>9</v>
      </c>
    </row>
    <row r="32" spans="1:5">
      <c r="A32" s="41" t="s">
        <v>36</v>
      </c>
      <c r="B32" s="44">
        <v>2</v>
      </c>
      <c r="C32" s="41">
        <v>40</v>
      </c>
      <c r="D32" s="52">
        <v>8</v>
      </c>
      <c r="E32" s="52">
        <v>9</v>
      </c>
    </row>
    <row r="33" spans="1:5">
      <c r="A33" s="41" t="s">
        <v>36</v>
      </c>
      <c r="B33" s="44">
        <v>2</v>
      </c>
      <c r="C33" s="41">
        <v>41</v>
      </c>
      <c r="D33" s="52">
        <v>12</v>
      </c>
      <c r="E33" s="52">
        <v>12</v>
      </c>
    </row>
    <row r="34" spans="1:5">
      <c r="A34" s="41" t="s">
        <v>36</v>
      </c>
      <c r="B34" s="44">
        <v>2</v>
      </c>
      <c r="C34" s="41">
        <v>42</v>
      </c>
      <c r="D34" s="52">
        <v>7</v>
      </c>
      <c r="E34" s="52">
        <v>8</v>
      </c>
    </row>
    <row r="35" spans="1:5">
      <c r="A35" s="41" t="s">
        <v>36</v>
      </c>
      <c r="B35" s="44">
        <v>2</v>
      </c>
      <c r="C35" s="41">
        <v>43</v>
      </c>
      <c r="D35" s="52">
        <v>12</v>
      </c>
      <c r="E35" s="52">
        <v>12</v>
      </c>
    </row>
    <row r="36" spans="1:5">
      <c r="A36" s="41" t="s">
        <v>36</v>
      </c>
      <c r="B36" s="44">
        <v>2</v>
      </c>
      <c r="C36" s="41">
        <v>44</v>
      </c>
      <c r="D36" s="52">
        <v>6</v>
      </c>
      <c r="E36" s="52">
        <v>8</v>
      </c>
    </row>
    <row r="37" spans="1:5">
      <c r="A37" s="41" t="s">
        <v>36</v>
      </c>
      <c r="B37" s="42">
        <v>2</v>
      </c>
      <c r="C37" s="41">
        <v>30</v>
      </c>
      <c r="D37" s="52">
        <v>6</v>
      </c>
      <c r="E37" s="52">
        <v>8</v>
      </c>
    </row>
    <row r="38" spans="1:5">
      <c r="A38" s="41" t="s">
        <v>36</v>
      </c>
      <c r="B38" s="42">
        <v>2</v>
      </c>
      <c r="C38" s="41">
        <v>31</v>
      </c>
      <c r="D38" s="52">
        <v>6</v>
      </c>
      <c r="E38" s="52">
        <v>7</v>
      </c>
    </row>
    <row r="39" spans="1:5">
      <c r="A39" s="41" t="s">
        <v>36</v>
      </c>
      <c r="B39" s="42">
        <v>2</v>
      </c>
      <c r="C39" s="41">
        <v>32</v>
      </c>
      <c r="D39" s="52">
        <v>6</v>
      </c>
      <c r="E39" s="52">
        <v>8</v>
      </c>
    </row>
    <row r="40" spans="1:5">
      <c r="A40" s="41" t="s">
        <v>36</v>
      </c>
      <c r="B40" s="42">
        <v>2</v>
      </c>
      <c r="C40" s="41">
        <v>33</v>
      </c>
      <c r="D40" s="52">
        <v>6</v>
      </c>
      <c r="E40" s="52">
        <v>7</v>
      </c>
    </row>
    <row r="41" spans="1:5">
      <c r="A41" s="41" t="s">
        <v>36</v>
      </c>
      <c r="B41" s="42">
        <v>2</v>
      </c>
      <c r="C41" s="41">
        <v>34</v>
      </c>
      <c r="D41" s="52">
        <v>6</v>
      </c>
      <c r="E41" s="52">
        <v>7</v>
      </c>
    </row>
    <row r="42" spans="1:5">
      <c r="A42" s="41" t="s">
        <v>36</v>
      </c>
      <c r="B42" s="42">
        <v>2</v>
      </c>
      <c r="C42" s="41">
        <v>35</v>
      </c>
      <c r="D42" s="52">
        <v>5</v>
      </c>
      <c r="E42" s="52">
        <v>5</v>
      </c>
    </row>
    <row r="43" spans="1:5">
      <c r="A43" s="41" t="s">
        <v>36</v>
      </c>
      <c r="B43" s="42">
        <v>2</v>
      </c>
      <c r="C43" s="41">
        <v>36</v>
      </c>
      <c r="D43" s="52">
        <v>6</v>
      </c>
      <c r="E43" s="52">
        <v>6</v>
      </c>
    </row>
    <row r="44" spans="1:5">
      <c r="A44" s="41" t="s">
        <v>36</v>
      </c>
      <c r="B44" s="42">
        <v>2</v>
      </c>
      <c r="C44" s="41">
        <v>37</v>
      </c>
      <c r="D44" s="52">
        <v>7</v>
      </c>
      <c r="E44" s="52">
        <v>9</v>
      </c>
    </row>
    <row r="45" spans="1:5">
      <c r="A45" s="41" t="s">
        <v>36</v>
      </c>
      <c r="B45" s="42">
        <v>2</v>
      </c>
      <c r="C45" s="41">
        <v>38</v>
      </c>
      <c r="D45" s="52">
        <v>6</v>
      </c>
      <c r="E45" s="52">
        <v>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50" zoomScaleNormal="150" zoomScalePageLayoutView="150" workbookViewId="0">
      <selection activeCell="D7" sqref="D7"/>
    </sheetView>
  </sheetViews>
  <sheetFormatPr baseColWidth="10" defaultRowHeight="15" x14ac:dyDescent="0"/>
  <cols>
    <col min="3" max="3" width="19.5" customWidth="1"/>
    <col min="4" max="4" width="21.1640625" customWidth="1"/>
    <col min="7" max="7" width="20.83203125" customWidth="1"/>
    <col min="8" max="8" width="23.6640625" customWidth="1"/>
    <col min="9" max="9" width="27.6640625" customWidth="1"/>
  </cols>
  <sheetData>
    <row r="1" spans="1:9">
      <c r="A1" s="41" t="s">
        <v>54</v>
      </c>
      <c r="B1" s="41" t="s">
        <v>53</v>
      </c>
      <c r="C1" s="41" t="s">
        <v>66</v>
      </c>
      <c r="D1" s="41" t="s">
        <v>59</v>
      </c>
      <c r="E1" s="41" t="s">
        <v>55</v>
      </c>
      <c r="H1" s="41" t="s">
        <v>65</v>
      </c>
      <c r="I1" t="s">
        <v>64</v>
      </c>
    </row>
    <row r="2" spans="1:9">
      <c r="A2" s="44" t="s">
        <v>38</v>
      </c>
      <c r="B2" s="41">
        <v>1</v>
      </c>
      <c r="C2" s="49">
        <v>57.679312855707302</v>
      </c>
      <c r="D2" s="49">
        <v>2.09180968755904</v>
      </c>
      <c r="E2" s="41">
        <v>5</v>
      </c>
      <c r="H2" s="51" t="s">
        <v>66</v>
      </c>
      <c r="I2" s="51" t="s">
        <v>59</v>
      </c>
    </row>
    <row r="3" spans="1:9">
      <c r="A3" s="44" t="s">
        <v>38</v>
      </c>
      <c r="B3" s="41">
        <v>2</v>
      </c>
      <c r="C3" s="49">
        <v>59.430561321815276</v>
      </c>
      <c r="D3" s="49">
        <v>2.4055811406928989</v>
      </c>
      <c r="E3" s="41">
        <v>5</v>
      </c>
      <c r="G3" s="55" t="s">
        <v>47</v>
      </c>
      <c r="H3" s="39">
        <f>AVERAGE(C2:C15)</f>
        <v>56.992884070237601</v>
      </c>
      <c r="I3" s="39">
        <f>AVERAGE(D2:D15)</f>
        <v>1.5549221229898318</v>
      </c>
    </row>
    <row r="4" spans="1:9">
      <c r="A4" s="44" t="s">
        <v>38</v>
      </c>
      <c r="B4" s="41">
        <v>3</v>
      </c>
      <c r="C4" s="49">
        <v>42.411750827498295</v>
      </c>
      <c r="D4" s="49">
        <v>1.6037207604619321</v>
      </c>
      <c r="E4" s="41">
        <v>3</v>
      </c>
      <c r="G4" s="52" t="s">
        <v>46</v>
      </c>
      <c r="H4" s="39">
        <f>AVERAGE(C16:C30)</f>
        <v>49.666543354001995</v>
      </c>
      <c r="I4" s="39">
        <f>AVERAGE(D16:D30)</f>
        <v>0.82363359232954769</v>
      </c>
    </row>
    <row r="5" spans="1:9">
      <c r="A5" s="44" t="s">
        <v>38</v>
      </c>
      <c r="B5" s="41">
        <v>4</v>
      </c>
      <c r="C5" s="49">
        <v>33.532134700388717</v>
      </c>
      <c r="D5" s="49">
        <v>1.0023254752887079</v>
      </c>
      <c r="E5" s="41">
        <v>5</v>
      </c>
      <c r="G5" s="52" t="s">
        <v>45</v>
      </c>
      <c r="H5" s="39">
        <f>AVERAGE(C31:C45)</f>
        <v>64.20951044391353</v>
      </c>
      <c r="I5" s="39">
        <f>AVERAGE(D31:D45)</f>
        <v>0.90862409893824914</v>
      </c>
    </row>
    <row r="6" spans="1:9">
      <c r="A6" s="44" t="s">
        <v>38</v>
      </c>
      <c r="B6" s="41">
        <v>5</v>
      </c>
      <c r="C6" s="49">
        <v>52.980784356961848</v>
      </c>
      <c r="D6" s="49">
        <v>2.3584128830322539</v>
      </c>
      <c r="E6" s="41">
        <v>4</v>
      </c>
      <c r="G6" t="s">
        <v>44</v>
      </c>
      <c r="H6" s="50">
        <f>STDEV(C2:C15)</f>
        <v>13.097838382090712</v>
      </c>
      <c r="I6" s="50">
        <f>STDEV(D2:D15)</f>
        <v>0.8236314470325744</v>
      </c>
    </row>
    <row r="7" spans="1:9">
      <c r="A7" s="44" t="s">
        <v>38</v>
      </c>
      <c r="B7" s="41">
        <v>6</v>
      </c>
      <c r="C7" s="49">
        <v>36.109260676470583</v>
      </c>
      <c r="D7" s="49">
        <v>3.4079066159816067</v>
      </c>
      <c r="E7" s="41">
        <v>4</v>
      </c>
      <c r="G7" t="s">
        <v>43</v>
      </c>
      <c r="H7" s="50">
        <f>STDEV(C16:C30)</f>
        <v>18.358413093194542</v>
      </c>
      <c r="I7" s="50">
        <f>STDEV(D16:D30)</f>
        <v>0.46903959126691569</v>
      </c>
    </row>
    <row r="8" spans="1:9">
      <c r="A8" s="44" t="s">
        <v>38</v>
      </c>
      <c r="B8" s="41">
        <v>7</v>
      </c>
      <c r="C8" s="49">
        <v>61.775428571428556</v>
      </c>
      <c r="D8" s="49">
        <v>1.1053213327017213</v>
      </c>
      <c r="E8" s="48">
        <v>5</v>
      </c>
      <c r="G8" t="s">
        <v>42</v>
      </c>
      <c r="H8" s="50">
        <f>STDEV(C31:C45)</f>
        <v>44.539281478022964</v>
      </c>
      <c r="I8" s="50">
        <f>STDEV(D31:D45)</f>
        <v>0.56319247349259283</v>
      </c>
    </row>
    <row r="9" spans="1:9">
      <c r="A9" s="44" t="s">
        <v>38</v>
      </c>
      <c r="B9" s="41">
        <v>8</v>
      </c>
      <c r="C9" s="49">
        <v>59.628478260869549</v>
      </c>
      <c r="D9" s="49">
        <v>2.1075137446548564</v>
      </c>
      <c r="E9" s="48">
        <v>5</v>
      </c>
    </row>
    <row r="10" spans="1:9">
      <c r="A10" s="44" t="s">
        <v>38</v>
      </c>
      <c r="B10" s="41">
        <v>9</v>
      </c>
      <c r="C10" s="49">
        <v>83.877600000000001</v>
      </c>
      <c r="D10" s="49">
        <v>1.0451505016722407</v>
      </c>
      <c r="E10" s="48">
        <v>5</v>
      </c>
    </row>
    <row r="11" spans="1:9">
      <c r="A11" s="44" t="s">
        <v>38</v>
      </c>
      <c r="B11" s="41">
        <v>10</v>
      </c>
      <c r="C11" s="49">
        <v>63.234375000000007</v>
      </c>
      <c r="D11" s="49">
        <v>0.71375464684014867</v>
      </c>
      <c r="E11" s="48">
        <v>5</v>
      </c>
    </row>
    <row r="12" spans="1:9">
      <c r="A12" s="44" t="s">
        <v>38</v>
      </c>
      <c r="B12" s="41">
        <v>11</v>
      </c>
      <c r="C12" s="49">
        <v>69.673870967741934</v>
      </c>
      <c r="D12" s="49">
        <v>0.8905486929043378</v>
      </c>
      <c r="E12" s="48">
        <v>5</v>
      </c>
    </row>
    <row r="13" spans="1:9">
      <c r="A13" s="44" t="s">
        <v>38</v>
      </c>
      <c r="B13" s="41">
        <v>12</v>
      </c>
      <c r="C13" s="49">
        <v>60.71416666666665</v>
      </c>
      <c r="D13" s="49">
        <v>0.37002775208140609</v>
      </c>
      <c r="E13" s="48">
        <v>4</v>
      </c>
    </row>
    <row r="14" spans="1:9">
      <c r="A14" s="44" t="s">
        <v>38</v>
      </c>
      <c r="B14" s="41">
        <v>13</v>
      </c>
      <c r="C14" s="49">
        <v>54.055208333333326</v>
      </c>
      <c r="D14" s="49">
        <v>1.3050570962479608</v>
      </c>
      <c r="E14" s="48">
        <v>4</v>
      </c>
    </row>
    <row r="15" spans="1:9">
      <c r="A15" s="44" t="s">
        <v>38</v>
      </c>
      <c r="B15" s="41">
        <v>14</v>
      </c>
      <c r="C15" s="49">
        <v>62.79744444444443</v>
      </c>
      <c r="D15" s="49">
        <v>1.3617793917385383</v>
      </c>
      <c r="E15" s="48">
        <v>5</v>
      </c>
    </row>
    <row r="16" spans="1:9">
      <c r="A16" s="41" t="s">
        <v>37</v>
      </c>
      <c r="B16" s="41">
        <v>15</v>
      </c>
      <c r="C16" s="49">
        <v>51.5075859517776</v>
      </c>
      <c r="D16" s="49">
        <v>1.5273531052018403</v>
      </c>
      <c r="E16" s="41">
        <v>4</v>
      </c>
    </row>
    <row r="17" spans="1:5">
      <c r="A17" s="41" t="s">
        <v>37</v>
      </c>
      <c r="B17" s="41">
        <v>16</v>
      </c>
      <c r="C17" s="49">
        <v>81.17597329261541</v>
      </c>
      <c r="D17" s="49">
        <v>0.34863494792650701</v>
      </c>
      <c r="E17" s="41">
        <v>4</v>
      </c>
    </row>
    <row r="18" spans="1:5">
      <c r="A18" s="41" t="s">
        <v>37</v>
      </c>
      <c r="B18" s="41">
        <v>17</v>
      </c>
      <c r="C18" s="49">
        <v>42.712435785714284</v>
      </c>
      <c r="D18" s="49">
        <v>1.8710075538722546</v>
      </c>
      <c r="E18" s="41">
        <v>4</v>
      </c>
    </row>
    <row r="19" spans="1:5">
      <c r="A19" s="41" t="s">
        <v>37</v>
      </c>
      <c r="B19" s="41">
        <v>18</v>
      </c>
      <c r="C19" s="49">
        <v>24.747846942547408</v>
      </c>
      <c r="D19" s="49">
        <v>0.40093019011548303</v>
      </c>
      <c r="E19" s="41"/>
    </row>
    <row r="20" spans="1:5">
      <c r="A20" s="41" t="s">
        <v>37</v>
      </c>
      <c r="B20" s="41">
        <v>19</v>
      </c>
      <c r="C20" s="49">
        <v>84.150187594896607</v>
      </c>
      <c r="D20" s="49">
        <v>0.32074415209238644</v>
      </c>
      <c r="E20" s="41">
        <v>5</v>
      </c>
    </row>
    <row r="21" spans="1:5">
      <c r="A21" s="41" t="s">
        <v>37</v>
      </c>
      <c r="B21" s="41">
        <v>20</v>
      </c>
      <c r="C21" s="49">
        <v>40.608847687289249</v>
      </c>
      <c r="D21" s="49">
        <v>0.96223245627715959</v>
      </c>
      <c r="E21" s="41">
        <v>4</v>
      </c>
    </row>
    <row r="22" spans="1:5">
      <c r="A22" s="41" t="s">
        <v>37</v>
      </c>
      <c r="B22" s="41">
        <v>21</v>
      </c>
      <c r="C22" s="49">
        <v>36.408888888888903</v>
      </c>
      <c r="D22" s="49">
        <v>0.46168051708217911</v>
      </c>
      <c r="E22" s="48">
        <v>5</v>
      </c>
    </row>
    <row r="23" spans="1:5">
      <c r="A23" s="41" t="s">
        <v>37</v>
      </c>
      <c r="B23" s="41">
        <v>22</v>
      </c>
      <c r="C23" s="49">
        <v>63.435217391304299</v>
      </c>
      <c r="D23" s="49">
        <v>0.63942174033917154</v>
      </c>
      <c r="E23" s="48">
        <v>5</v>
      </c>
    </row>
    <row r="24" spans="1:5">
      <c r="A24" s="41" t="s">
        <v>37</v>
      </c>
      <c r="B24" s="41">
        <v>23</v>
      </c>
      <c r="C24" s="49">
        <v>71.261923076923097</v>
      </c>
      <c r="D24" s="49">
        <v>1.043338683788122</v>
      </c>
      <c r="E24" s="48">
        <v>5</v>
      </c>
    </row>
    <row r="25" spans="1:5">
      <c r="A25" s="41" t="s">
        <v>37</v>
      </c>
      <c r="B25" s="41">
        <v>24</v>
      </c>
      <c r="C25" s="49">
        <v>43.007777777777768</v>
      </c>
      <c r="D25" s="49">
        <v>0.8990600735594606</v>
      </c>
      <c r="E25" s="48">
        <v>4</v>
      </c>
    </row>
    <row r="26" spans="1:5">
      <c r="A26" s="41" t="s">
        <v>37</v>
      </c>
      <c r="B26" s="41">
        <v>25</v>
      </c>
      <c r="C26" s="49">
        <v>34.429661016949154</v>
      </c>
      <c r="D26" s="49">
        <v>0.90421455938697315</v>
      </c>
      <c r="E26" s="48">
        <v>4</v>
      </c>
    </row>
    <row r="27" spans="1:5">
      <c r="A27" s="41" t="s">
        <v>37</v>
      </c>
      <c r="B27" s="41">
        <v>26</v>
      </c>
      <c r="C27" s="49">
        <v>36.602903225806465</v>
      </c>
      <c r="D27" s="49">
        <v>1.3878525593195044</v>
      </c>
      <c r="E27" s="48">
        <v>5</v>
      </c>
    </row>
    <row r="28" spans="1:5">
      <c r="A28" s="41" t="s">
        <v>37</v>
      </c>
      <c r="B28" s="41">
        <v>27</v>
      </c>
      <c r="C28" s="49">
        <v>38.435499999999998</v>
      </c>
      <c r="D28" s="49">
        <v>0.58590889116742351</v>
      </c>
      <c r="E28" s="48"/>
    </row>
    <row r="29" spans="1:5">
      <c r="A29" s="41" t="s">
        <v>37</v>
      </c>
      <c r="B29" s="41">
        <v>28</v>
      </c>
      <c r="C29" s="49">
        <v>61.908918918918907</v>
      </c>
      <c r="D29" s="49">
        <v>0.53975200583515681</v>
      </c>
      <c r="E29" s="48">
        <v>5</v>
      </c>
    </row>
    <row r="30" spans="1:5">
      <c r="A30" s="41" t="s">
        <v>37</v>
      </c>
      <c r="B30" s="41">
        <v>29</v>
      </c>
      <c r="C30" s="49">
        <v>34.604482758620698</v>
      </c>
      <c r="D30" s="49">
        <v>0.46237244897959184</v>
      </c>
      <c r="E30" s="48">
        <v>4</v>
      </c>
    </row>
    <row r="31" spans="1:5">
      <c r="A31" s="41" t="s">
        <v>36</v>
      </c>
      <c r="B31" s="41">
        <v>39</v>
      </c>
      <c r="C31" s="49">
        <v>47.15248064</v>
      </c>
      <c r="D31" s="49">
        <v>0.64148830418477287</v>
      </c>
      <c r="E31" s="41">
        <v>5</v>
      </c>
    </row>
    <row r="32" spans="1:5">
      <c r="A32" s="41" t="s">
        <v>36</v>
      </c>
      <c r="B32" s="41">
        <v>40</v>
      </c>
      <c r="C32" s="49">
        <v>216.0925727552893</v>
      </c>
      <c r="D32" s="49">
        <v>0.76367655260092016</v>
      </c>
      <c r="E32" s="41">
        <v>5</v>
      </c>
    </row>
    <row r="33" spans="1:5">
      <c r="A33" s="41" t="s">
        <v>36</v>
      </c>
      <c r="B33" s="41">
        <v>41</v>
      </c>
      <c r="C33" s="49">
        <v>83.719907928050333</v>
      </c>
      <c r="D33" s="49">
        <v>0.26728679341032202</v>
      </c>
      <c r="E33" s="41"/>
    </row>
    <row r="34" spans="1:5">
      <c r="A34" s="41" t="s">
        <v>36</v>
      </c>
      <c r="B34" s="41">
        <v>42</v>
      </c>
      <c r="C34" s="49">
        <v>75.561002453402892</v>
      </c>
      <c r="D34" s="49">
        <v>0.64148830418477287</v>
      </c>
      <c r="E34" s="41">
        <v>4</v>
      </c>
    </row>
    <row r="35" spans="1:5">
      <c r="A35" s="41" t="s">
        <v>36</v>
      </c>
      <c r="B35" s="41">
        <v>44</v>
      </c>
      <c r="C35" s="49">
        <v>65.297668710293763</v>
      </c>
      <c r="D35" s="49">
        <v>0.36448199101407552</v>
      </c>
      <c r="E35" s="41"/>
    </row>
    <row r="36" spans="1:5">
      <c r="A36" s="41" t="s">
        <v>36</v>
      </c>
      <c r="B36" s="41">
        <v>43</v>
      </c>
      <c r="C36" s="49">
        <v>53.937325216756896</v>
      </c>
      <c r="D36" s="49">
        <v>1.6037207604619326</v>
      </c>
      <c r="E36" s="41">
        <v>4</v>
      </c>
    </row>
    <row r="37" spans="1:5">
      <c r="A37" s="41" t="s">
        <v>36</v>
      </c>
      <c r="B37" s="41">
        <v>30</v>
      </c>
      <c r="C37" s="49">
        <v>62.153505154639191</v>
      </c>
      <c r="D37" s="49">
        <v>1.7241379310344829</v>
      </c>
      <c r="E37" s="48">
        <v>5</v>
      </c>
    </row>
    <row r="38" spans="1:5">
      <c r="A38" s="41" t="s">
        <v>36</v>
      </c>
      <c r="B38" s="41">
        <v>31</v>
      </c>
      <c r="C38" s="49">
        <v>37.930526315789471</v>
      </c>
      <c r="D38" s="49">
        <v>0.6872852233676976</v>
      </c>
      <c r="E38" s="48">
        <v>4</v>
      </c>
    </row>
    <row r="39" spans="1:5">
      <c r="A39" s="41" t="s">
        <v>36</v>
      </c>
      <c r="B39" s="41">
        <v>32</v>
      </c>
      <c r="C39" s="49">
        <v>50.9000826446281</v>
      </c>
      <c r="D39" s="49">
        <v>1.6731194690265487</v>
      </c>
      <c r="E39" s="48">
        <v>4</v>
      </c>
    </row>
    <row r="40" spans="1:5">
      <c r="A40" s="41" t="s">
        <v>36</v>
      </c>
      <c r="B40" s="41">
        <v>33</v>
      </c>
      <c r="C40" s="49">
        <v>58.771393442622951</v>
      </c>
      <c r="D40" s="49">
        <v>1.7134831460674156</v>
      </c>
      <c r="E40" s="48">
        <v>5</v>
      </c>
    </row>
    <row r="41" spans="1:5">
      <c r="A41" s="41" t="s">
        <v>36</v>
      </c>
      <c r="B41" s="41">
        <v>34</v>
      </c>
      <c r="C41" s="49">
        <v>54.937971014492753</v>
      </c>
      <c r="D41" s="49">
        <v>1.0379061371841154</v>
      </c>
      <c r="E41" s="48">
        <v>5</v>
      </c>
    </row>
    <row r="42" spans="1:5">
      <c r="A42" s="41" t="s">
        <v>36</v>
      </c>
      <c r="B42" s="41">
        <v>35</v>
      </c>
      <c r="C42" s="49">
        <v>37.751052631578943</v>
      </c>
      <c r="D42" s="49">
        <v>0.2808988764044944</v>
      </c>
      <c r="E42" s="48">
        <v>5</v>
      </c>
    </row>
    <row r="43" spans="1:5">
      <c r="A43" s="41" t="s">
        <v>36</v>
      </c>
      <c r="B43" s="41">
        <v>36</v>
      </c>
      <c r="C43" s="49">
        <v>40.065277777777773</v>
      </c>
      <c r="D43" s="49">
        <v>0.52593133674214754</v>
      </c>
      <c r="E43" s="48">
        <v>3</v>
      </c>
    </row>
    <row r="44" spans="1:5">
      <c r="A44" s="41" t="s">
        <v>36</v>
      </c>
      <c r="B44" s="41">
        <v>37</v>
      </c>
      <c r="C44" s="49">
        <v>51.66102040816326</v>
      </c>
      <c r="D44" s="49">
        <v>1.3890857547838413</v>
      </c>
      <c r="E44" s="48">
        <v>4</v>
      </c>
    </row>
    <row r="45" spans="1:5">
      <c r="A45" s="41" t="s">
        <v>36</v>
      </c>
      <c r="B45" s="41">
        <v>38</v>
      </c>
      <c r="C45" s="49">
        <v>27.210869565217394</v>
      </c>
      <c r="D45" s="49">
        <v>0.31537090360619768</v>
      </c>
      <c r="E45" s="48">
        <v>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 A</vt:lpstr>
      <vt:lpstr>Figure 1B</vt:lpstr>
      <vt:lpstr>Figure 1C</vt:lpstr>
      <vt:lpstr>Figures 2A and 2B</vt:lpstr>
      <vt:lpstr>Figures 2F and 2G</vt:lpstr>
    </vt:vector>
  </TitlesOfParts>
  <Company>NYU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 Rodriguez</cp:lastModifiedBy>
  <dcterms:created xsi:type="dcterms:W3CDTF">2015-06-11T13:36:24Z</dcterms:created>
  <dcterms:modified xsi:type="dcterms:W3CDTF">2015-06-12T20:10:12Z</dcterms:modified>
</cp:coreProperties>
</file>