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5605" windowHeight="14220" activeTab="1"/>
  </bookViews>
  <sheets>
    <sheet name="Targeted Sequencing 1" sheetId="1" r:id="rId1"/>
    <sheet name="Targeted Sequencing 2" sheetId="3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4" i="3" l="1"/>
  <c r="O45" i="3"/>
  <c r="O46" i="3"/>
  <c r="O48" i="3"/>
  <c r="O49" i="3"/>
  <c r="O50" i="3"/>
  <c r="O51" i="3"/>
  <c r="O52" i="3"/>
  <c r="O54" i="3"/>
  <c r="O56" i="3"/>
  <c r="O57" i="3"/>
  <c r="M55" i="3"/>
  <c r="O55" i="3"/>
  <c r="M53" i="3"/>
  <c r="O53" i="3"/>
  <c r="M47" i="3"/>
  <c r="O47" i="3"/>
  <c r="N43" i="3"/>
  <c r="M43" i="3"/>
  <c r="O43" i="3"/>
  <c r="N42" i="3"/>
  <c r="M42" i="3"/>
  <c r="O42" i="3"/>
  <c r="N41" i="3"/>
  <c r="M41" i="3"/>
  <c r="O41" i="3"/>
  <c r="N40" i="3"/>
  <c r="M40" i="3"/>
  <c r="O40" i="3"/>
  <c r="N39" i="3"/>
  <c r="M39" i="3"/>
  <c r="O39" i="3"/>
  <c r="N38" i="3"/>
  <c r="M38" i="3"/>
  <c r="N37" i="3"/>
  <c r="M37" i="3"/>
  <c r="O37" i="3"/>
  <c r="N36" i="3"/>
  <c r="M36" i="3"/>
  <c r="O36" i="3"/>
  <c r="N35" i="3"/>
  <c r="M35" i="3"/>
  <c r="O35" i="3"/>
  <c r="N34" i="3"/>
  <c r="M34" i="3"/>
  <c r="O34" i="3"/>
  <c r="N33" i="3"/>
  <c r="M33" i="3"/>
  <c r="O33" i="3"/>
  <c r="N32" i="3"/>
  <c r="M32" i="3"/>
  <c r="O32" i="3"/>
  <c r="N31" i="3"/>
  <c r="M31" i="3"/>
  <c r="O31" i="3"/>
  <c r="N30" i="3"/>
  <c r="M30" i="3"/>
  <c r="O30" i="3"/>
  <c r="N29" i="3"/>
  <c r="M29" i="3"/>
  <c r="O29" i="3"/>
  <c r="N28" i="3"/>
  <c r="M28" i="3"/>
  <c r="O28" i="3"/>
  <c r="N27" i="3"/>
  <c r="M27" i="3"/>
  <c r="O27" i="3"/>
  <c r="N26" i="3"/>
  <c r="M26" i="3"/>
  <c r="O26" i="3"/>
  <c r="N25" i="3"/>
  <c r="M25" i="3"/>
  <c r="O25" i="3"/>
  <c r="N24" i="3"/>
  <c r="M24" i="3"/>
  <c r="O24" i="3"/>
  <c r="N23" i="3"/>
  <c r="M23" i="3"/>
  <c r="O23" i="3"/>
  <c r="N22" i="3"/>
  <c r="M22" i="3"/>
  <c r="O22" i="3"/>
  <c r="N21" i="3"/>
  <c r="M21" i="3"/>
  <c r="O21" i="3"/>
  <c r="N20" i="3"/>
  <c r="M20" i="3"/>
  <c r="O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O10" i="3"/>
  <c r="O9" i="3"/>
  <c r="O6" i="3"/>
  <c r="O7" i="3"/>
  <c r="O8" i="3"/>
  <c r="O3" i="3"/>
  <c r="O4" i="3"/>
  <c r="O5" i="3"/>
  <c r="O2" i="3"/>
  <c r="O12" i="3"/>
  <c r="O14" i="3"/>
  <c r="O16" i="3"/>
  <c r="O18" i="3"/>
  <c r="O38" i="3"/>
  <c r="O11" i="3"/>
  <c r="O13" i="3"/>
  <c r="O15" i="3"/>
  <c r="O17" i="3"/>
  <c r="O19" i="3"/>
</calcChain>
</file>

<file path=xl/sharedStrings.xml><?xml version="1.0" encoding="utf-8"?>
<sst xmlns="http://schemas.openxmlformats.org/spreadsheetml/2006/main" count="1122" uniqueCount="97">
  <si>
    <t>Position</t>
  </si>
  <si>
    <t>Fwd_variants</t>
  </si>
  <si>
    <t>Rev_variants</t>
  </si>
  <si>
    <t>Percent_variants</t>
  </si>
  <si>
    <t>C:\Illumina\MiSeq Reporter\Genomes\Homo_sapiens\UCSC\hg19\Sequence\WholeGenomeFASTA</t>
  </si>
  <si>
    <t>A</t>
  </si>
  <si>
    <t>CTAAGCCT</t>
  </si>
  <si>
    <t>S508</t>
  </si>
  <si>
    <t>GCTACGCT</t>
  </si>
  <si>
    <t>AAGGAGTA</t>
  </si>
  <si>
    <t>S507</t>
  </si>
  <si>
    <t>ACTGCATA</t>
  </si>
  <si>
    <t>S506</t>
  </si>
  <si>
    <t>GTAAGGAG</t>
  </si>
  <si>
    <t>S505</t>
  </si>
  <si>
    <t>AGAGTAGA</t>
  </si>
  <si>
    <t>S504</t>
  </si>
  <si>
    <t>TATCCTCT</t>
  </si>
  <si>
    <t>S503</t>
  </si>
  <si>
    <t>CTCTCTAT</t>
  </si>
  <si>
    <t>S502</t>
  </si>
  <si>
    <t>TAGATCGC</t>
  </si>
  <si>
    <t>S501</t>
  </si>
  <si>
    <t>CAGAGAGG</t>
  </si>
  <si>
    <t>GGACTCCT</t>
  </si>
  <si>
    <t>AGGCAGAA</t>
  </si>
  <si>
    <t>CGTACTAG</t>
  </si>
  <si>
    <t>TAAGGCGA</t>
  </si>
  <si>
    <t>GTAGAGGA</t>
  </si>
  <si>
    <t>AAGAGGCA</t>
  </si>
  <si>
    <t>CGAGGCTG</t>
  </si>
  <si>
    <t>CTCTCTAC</t>
  </si>
  <si>
    <t>TCCTGAGC</t>
  </si>
  <si>
    <t>TAGGCATG</t>
  </si>
  <si>
    <t>GenomeFolder</t>
  </si>
  <si>
    <t>Manifest</t>
  </si>
  <si>
    <t>Description</t>
  </si>
  <si>
    <t>Sample_Project</t>
  </si>
  <si>
    <t>index2</t>
  </si>
  <si>
    <t>I5_Index_ID</t>
  </si>
  <si>
    <t>index</t>
  </si>
  <si>
    <t>Alt</t>
  </si>
  <si>
    <t>Ref</t>
  </si>
  <si>
    <t>Sample</t>
  </si>
  <si>
    <t>Total_depth</t>
  </si>
  <si>
    <t>1349B</t>
  </si>
  <si>
    <t>C</t>
  </si>
  <si>
    <t>T</t>
  </si>
  <si>
    <t>G</t>
  </si>
  <si>
    <t>1349K</t>
  </si>
  <si>
    <t>4671B</t>
  </si>
  <si>
    <t>4671H</t>
  </si>
  <si>
    <t>4671K</t>
  </si>
  <si>
    <t>4722B</t>
  </si>
  <si>
    <t>4722H</t>
  </si>
  <si>
    <t>4722K</t>
  </si>
  <si>
    <t>4849B</t>
  </si>
  <si>
    <t>4849H</t>
  </si>
  <si>
    <t>4899B</t>
  </si>
  <si>
    <t>4899H</t>
  </si>
  <si>
    <t>4907B</t>
  </si>
  <si>
    <t>4907H</t>
  </si>
  <si>
    <t>4907K</t>
  </si>
  <si>
    <t>4999B</t>
  </si>
  <si>
    <t>4999H</t>
  </si>
  <si>
    <t>5115B</t>
  </si>
  <si>
    <t>5115K</t>
  </si>
  <si>
    <t>5144B</t>
  </si>
  <si>
    <t>5144H</t>
  </si>
  <si>
    <t>5155H</t>
  </si>
  <si>
    <t>5176B</t>
  </si>
  <si>
    <t>5176H</t>
  </si>
  <si>
    <t>5278B</t>
  </si>
  <si>
    <t>5278K</t>
  </si>
  <si>
    <t>5391B</t>
  </si>
  <si>
    <t>5391H</t>
  </si>
  <si>
    <t>5403B</t>
  </si>
  <si>
    <t>5408B</t>
  </si>
  <si>
    <t>5408H</t>
  </si>
  <si>
    <t>5419B</t>
  </si>
  <si>
    <t>5419H</t>
  </si>
  <si>
    <t>797B</t>
  </si>
  <si>
    <t>797H</t>
  </si>
  <si>
    <t>Chromosome</t>
  </si>
  <si>
    <t>Reference_reads</t>
  </si>
  <si>
    <t>Variant_reads</t>
  </si>
  <si>
    <t>5408K</t>
  </si>
  <si>
    <t>5176K</t>
  </si>
  <si>
    <t>5419K</t>
  </si>
  <si>
    <t>4849K</t>
  </si>
  <si>
    <t>5722H</t>
  </si>
  <si>
    <t>797K</t>
  </si>
  <si>
    <t>5115H</t>
  </si>
  <si>
    <t>5391K</t>
  </si>
  <si>
    <t>5403K</t>
  </si>
  <si>
    <t>4899K</t>
  </si>
  <si>
    <t>ATCCTT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</si>
</sst>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workbookViewId="0">
      <pane ySplit="1" topLeftCell="A2" activePane="bottomLeft" state="frozen"/>
      <selection pane="bottomLeft" activeCell="L22" sqref="L22"/>
    </sheetView>
  </sheetViews>
  <sheetFormatPr defaultColWidth="8.85546875" defaultRowHeight="15" x14ac:dyDescent="0.25"/>
  <cols>
    <col min="1" max="1" width="7.42578125" bestFit="1" customWidth="1"/>
    <col min="2" max="2" width="12.85546875" bestFit="1" customWidth="1"/>
    <col min="3" max="3" width="10" bestFit="1" customWidth="1"/>
    <col min="4" max="5" width="5.7109375" customWidth="1"/>
    <col min="6" max="6" width="11.7109375" bestFit="1" customWidth="1"/>
    <col min="7" max="7" width="12.7109375" bestFit="1" customWidth="1"/>
    <col min="8" max="8" width="12.28515625" bestFit="1" customWidth="1"/>
    <col min="9" max="9" width="16" bestFit="1" customWidth="1"/>
  </cols>
  <sheetData>
    <row r="1" spans="1:9" x14ac:dyDescent="0.25">
      <c r="A1" t="s">
        <v>43</v>
      </c>
      <c r="B1" t="s">
        <v>83</v>
      </c>
      <c r="C1" t="s">
        <v>0</v>
      </c>
      <c r="D1" t="s">
        <v>42</v>
      </c>
      <c r="E1" t="s">
        <v>41</v>
      </c>
      <c r="F1" t="s">
        <v>44</v>
      </c>
      <c r="G1" t="s">
        <v>1</v>
      </c>
      <c r="H1" t="s">
        <v>2</v>
      </c>
      <c r="I1" t="s">
        <v>3</v>
      </c>
    </row>
    <row r="2" spans="1:9" x14ac:dyDescent="0.25">
      <c r="A2" t="s">
        <v>45</v>
      </c>
      <c r="B2">
        <v>3</v>
      </c>
      <c r="C2">
        <v>123376027</v>
      </c>
      <c r="D2" t="s">
        <v>46</v>
      </c>
      <c r="E2" t="s">
        <v>47</v>
      </c>
      <c r="F2">
        <v>8125</v>
      </c>
      <c r="G2">
        <v>22</v>
      </c>
      <c r="H2">
        <v>14</v>
      </c>
      <c r="I2">
        <v>4.4307692307699997E-3</v>
      </c>
    </row>
    <row r="3" spans="1:9" x14ac:dyDescent="0.25">
      <c r="A3" t="s">
        <v>49</v>
      </c>
      <c r="B3">
        <v>3</v>
      </c>
      <c r="C3">
        <v>123376027</v>
      </c>
      <c r="D3" t="s">
        <v>46</v>
      </c>
      <c r="E3" t="s">
        <v>47</v>
      </c>
      <c r="F3">
        <v>8098</v>
      </c>
      <c r="G3">
        <v>30</v>
      </c>
      <c r="H3">
        <v>6</v>
      </c>
      <c r="I3">
        <v>4.4455421091599999E-3</v>
      </c>
    </row>
    <row r="4" spans="1:9" x14ac:dyDescent="0.25">
      <c r="A4" t="s">
        <v>50</v>
      </c>
      <c r="B4">
        <v>3</v>
      </c>
      <c r="C4">
        <v>123376027</v>
      </c>
      <c r="D4" t="s">
        <v>46</v>
      </c>
      <c r="E4" t="s">
        <v>47</v>
      </c>
      <c r="F4">
        <v>8121</v>
      </c>
      <c r="G4">
        <v>39</v>
      </c>
      <c r="H4">
        <v>12</v>
      </c>
      <c r="I4">
        <v>6.28001477651E-3</v>
      </c>
    </row>
    <row r="5" spans="1:9" x14ac:dyDescent="0.25">
      <c r="A5" t="s">
        <v>51</v>
      </c>
      <c r="B5">
        <v>3</v>
      </c>
      <c r="C5">
        <v>123376027</v>
      </c>
      <c r="D5" t="s">
        <v>46</v>
      </c>
      <c r="E5" t="s">
        <v>47</v>
      </c>
      <c r="F5">
        <v>8116</v>
      </c>
      <c r="G5">
        <v>39</v>
      </c>
      <c r="H5">
        <v>10</v>
      </c>
      <c r="I5">
        <v>6.0374568753099999E-3</v>
      </c>
    </row>
    <row r="6" spans="1:9" x14ac:dyDescent="0.25">
      <c r="A6" t="s">
        <v>52</v>
      </c>
      <c r="B6">
        <v>3</v>
      </c>
      <c r="C6">
        <v>123376027</v>
      </c>
      <c r="D6" t="s">
        <v>46</v>
      </c>
      <c r="E6" t="s">
        <v>47</v>
      </c>
      <c r="F6">
        <v>8115</v>
      </c>
      <c r="G6">
        <v>26</v>
      </c>
      <c r="H6">
        <v>5</v>
      </c>
      <c r="I6">
        <v>3.82008626001E-3</v>
      </c>
    </row>
    <row r="7" spans="1:9" x14ac:dyDescent="0.25">
      <c r="A7" t="s">
        <v>53</v>
      </c>
      <c r="B7">
        <v>3</v>
      </c>
      <c r="C7">
        <v>123376027</v>
      </c>
      <c r="D7" t="s">
        <v>46</v>
      </c>
      <c r="E7" t="s">
        <v>47</v>
      </c>
      <c r="F7">
        <v>8117</v>
      </c>
      <c r="G7">
        <v>41</v>
      </c>
      <c r="H7">
        <v>9</v>
      </c>
      <c r="I7">
        <v>6.1599112972799998E-3</v>
      </c>
    </row>
    <row r="8" spans="1:9" x14ac:dyDescent="0.25">
      <c r="A8" t="s">
        <v>54</v>
      </c>
      <c r="B8">
        <v>3</v>
      </c>
      <c r="C8">
        <v>123376027</v>
      </c>
      <c r="D8" t="s">
        <v>46</v>
      </c>
      <c r="E8" t="s">
        <v>47</v>
      </c>
      <c r="F8">
        <v>8120</v>
      </c>
      <c r="G8">
        <v>25</v>
      </c>
      <c r="H8">
        <v>13</v>
      </c>
      <c r="I8">
        <v>4.67980295567E-3</v>
      </c>
    </row>
    <row r="9" spans="1:9" x14ac:dyDescent="0.25">
      <c r="A9" t="s">
        <v>55</v>
      </c>
      <c r="B9">
        <v>3</v>
      </c>
      <c r="C9">
        <v>123376027</v>
      </c>
      <c r="D9" t="s">
        <v>46</v>
      </c>
      <c r="E9" t="s">
        <v>47</v>
      </c>
      <c r="F9">
        <v>1</v>
      </c>
      <c r="G9">
        <v>0</v>
      </c>
      <c r="H9">
        <v>0</v>
      </c>
      <c r="I9">
        <v>0</v>
      </c>
    </row>
    <row r="10" spans="1:9" x14ac:dyDescent="0.25">
      <c r="A10" t="s">
        <v>56</v>
      </c>
      <c r="B10">
        <v>3</v>
      </c>
      <c r="C10">
        <v>123376027</v>
      </c>
      <c r="D10" t="s">
        <v>46</v>
      </c>
      <c r="E10" t="s">
        <v>47</v>
      </c>
      <c r="F10">
        <v>8121</v>
      </c>
      <c r="G10">
        <v>25</v>
      </c>
      <c r="H10">
        <v>3</v>
      </c>
      <c r="I10">
        <v>3.4478512498500001E-3</v>
      </c>
    </row>
    <row r="11" spans="1:9" x14ac:dyDescent="0.25">
      <c r="A11" t="s">
        <v>57</v>
      </c>
      <c r="B11">
        <v>3</v>
      </c>
      <c r="C11">
        <v>123376027</v>
      </c>
      <c r="D11" t="s">
        <v>46</v>
      </c>
      <c r="E11" t="s">
        <v>47</v>
      </c>
      <c r="F11">
        <v>8125</v>
      </c>
      <c r="G11">
        <v>33</v>
      </c>
      <c r="H11">
        <v>11</v>
      </c>
      <c r="I11">
        <v>5.4153846153800001E-3</v>
      </c>
    </row>
    <row r="12" spans="1:9" x14ac:dyDescent="0.25">
      <c r="A12" t="s">
        <v>58</v>
      </c>
      <c r="B12">
        <v>3</v>
      </c>
      <c r="C12">
        <v>123376027</v>
      </c>
      <c r="D12" t="s">
        <v>46</v>
      </c>
      <c r="E12" t="s">
        <v>47</v>
      </c>
      <c r="F12">
        <v>8119</v>
      </c>
      <c r="G12">
        <v>44</v>
      </c>
      <c r="H12">
        <v>8</v>
      </c>
      <c r="I12">
        <v>6.4047296465099997E-3</v>
      </c>
    </row>
    <row r="13" spans="1:9" x14ac:dyDescent="0.25">
      <c r="A13" t="s">
        <v>59</v>
      </c>
      <c r="B13">
        <v>3</v>
      </c>
      <c r="C13">
        <v>123376027</v>
      </c>
      <c r="D13" t="s">
        <v>46</v>
      </c>
      <c r="E13" t="s">
        <v>47</v>
      </c>
      <c r="F13">
        <v>8113</v>
      </c>
      <c r="G13">
        <v>37</v>
      </c>
      <c r="H13">
        <v>4</v>
      </c>
      <c r="I13">
        <v>5.0536176506800002E-3</v>
      </c>
    </row>
    <row r="14" spans="1:9" x14ac:dyDescent="0.25">
      <c r="A14" t="s">
        <v>60</v>
      </c>
      <c r="B14">
        <v>3</v>
      </c>
      <c r="C14">
        <v>123376027</v>
      </c>
      <c r="D14" t="s">
        <v>46</v>
      </c>
      <c r="E14" t="s">
        <v>47</v>
      </c>
      <c r="F14">
        <v>8116</v>
      </c>
      <c r="G14">
        <v>34</v>
      </c>
      <c r="H14">
        <v>5</v>
      </c>
      <c r="I14">
        <v>4.80532281912E-3</v>
      </c>
    </row>
    <row r="15" spans="1:9" x14ac:dyDescent="0.25">
      <c r="A15" t="s">
        <v>61</v>
      </c>
      <c r="B15">
        <v>3</v>
      </c>
      <c r="C15">
        <v>123376027</v>
      </c>
      <c r="D15" t="s">
        <v>46</v>
      </c>
      <c r="E15" t="s">
        <v>47</v>
      </c>
      <c r="F15">
        <v>8121</v>
      </c>
      <c r="G15">
        <v>25</v>
      </c>
      <c r="H15">
        <v>14</v>
      </c>
      <c r="I15">
        <v>4.8023642408600003E-3</v>
      </c>
    </row>
    <row r="16" spans="1:9" x14ac:dyDescent="0.25">
      <c r="A16" t="s">
        <v>62</v>
      </c>
      <c r="B16">
        <v>3</v>
      </c>
      <c r="C16">
        <v>123376027</v>
      </c>
      <c r="D16" t="s">
        <v>46</v>
      </c>
      <c r="E16" t="s">
        <v>47</v>
      </c>
      <c r="F16">
        <v>8119</v>
      </c>
      <c r="G16">
        <v>25</v>
      </c>
      <c r="H16">
        <v>13</v>
      </c>
      <c r="I16">
        <v>4.6803793570599998E-3</v>
      </c>
    </row>
    <row r="17" spans="1:9" x14ac:dyDescent="0.25">
      <c r="A17" t="s">
        <v>63</v>
      </c>
      <c r="B17">
        <v>3</v>
      </c>
      <c r="C17">
        <v>123376027</v>
      </c>
      <c r="D17" t="s">
        <v>46</v>
      </c>
      <c r="E17" t="s">
        <v>47</v>
      </c>
      <c r="F17">
        <v>8120</v>
      </c>
      <c r="G17">
        <v>39</v>
      </c>
      <c r="H17">
        <v>6</v>
      </c>
      <c r="I17">
        <v>5.5418719211799998E-3</v>
      </c>
    </row>
    <row r="18" spans="1:9" x14ac:dyDescent="0.25">
      <c r="A18" t="s">
        <v>64</v>
      </c>
      <c r="B18">
        <v>3</v>
      </c>
      <c r="C18">
        <v>123376027</v>
      </c>
      <c r="D18" t="s">
        <v>46</v>
      </c>
      <c r="E18" t="s">
        <v>47</v>
      </c>
      <c r="F18">
        <v>8110</v>
      </c>
      <c r="G18">
        <v>32</v>
      </c>
      <c r="H18">
        <v>13</v>
      </c>
      <c r="I18">
        <v>5.5487053020999997E-3</v>
      </c>
    </row>
    <row r="19" spans="1:9" x14ac:dyDescent="0.25">
      <c r="A19" t="s">
        <v>65</v>
      </c>
      <c r="B19">
        <v>3</v>
      </c>
      <c r="C19">
        <v>123376027</v>
      </c>
      <c r="D19" t="s">
        <v>46</v>
      </c>
      <c r="E19" t="s">
        <v>47</v>
      </c>
      <c r="F19">
        <v>8099</v>
      </c>
      <c r="G19">
        <v>29</v>
      </c>
      <c r="H19">
        <v>9</v>
      </c>
      <c r="I19">
        <v>4.6919372762100004E-3</v>
      </c>
    </row>
    <row r="20" spans="1:9" x14ac:dyDescent="0.25">
      <c r="A20" t="s">
        <v>66</v>
      </c>
      <c r="B20">
        <v>3</v>
      </c>
      <c r="C20">
        <v>123376027</v>
      </c>
      <c r="D20" t="s">
        <v>46</v>
      </c>
      <c r="E20" t="s">
        <v>47</v>
      </c>
      <c r="F20">
        <v>0</v>
      </c>
      <c r="G20">
        <v>0</v>
      </c>
      <c r="H20">
        <v>0</v>
      </c>
      <c r="I20">
        <v>0</v>
      </c>
    </row>
    <row r="21" spans="1:9" x14ac:dyDescent="0.25">
      <c r="A21" t="s">
        <v>67</v>
      </c>
      <c r="B21">
        <v>3</v>
      </c>
      <c r="C21">
        <v>123376027</v>
      </c>
      <c r="D21" t="s">
        <v>46</v>
      </c>
      <c r="E21" t="s">
        <v>47</v>
      </c>
      <c r="F21">
        <v>8113</v>
      </c>
      <c r="G21">
        <v>23</v>
      </c>
      <c r="H21">
        <v>10</v>
      </c>
      <c r="I21">
        <v>4.06754591397E-3</v>
      </c>
    </row>
    <row r="22" spans="1:9" x14ac:dyDescent="0.25">
      <c r="A22" t="s">
        <v>68</v>
      </c>
      <c r="B22">
        <v>3</v>
      </c>
      <c r="C22">
        <v>123376027</v>
      </c>
      <c r="D22" t="s">
        <v>46</v>
      </c>
      <c r="E22" t="s">
        <v>47</v>
      </c>
      <c r="F22">
        <v>8120</v>
      </c>
      <c r="G22">
        <v>44</v>
      </c>
      <c r="H22">
        <v>5</v>
      </c>
      <c r="I22">
        <v>6.03448275862E-3</v>
      </c>
    </row>
    <row r="23" spans="1:9" x14ac:dyDescent="0.25">
      <c r="A23" t="s">
        <v>69</v>
      </c>
      <c r="B23">
        <v>3</v>
      </c>
      <c r="C23">
        <v>123376027</v>
      </c>
      <c r="D23" t="s">
        <v>46</v>
      </c>
      <c r="E23" t="s">
        <v>47</v>
      </c>
      <c r="F23">
        <v>8129</v>
      </c>
      <c r="G23">
        <v>22</v>
      </c>
      <c r="H23">
        <v>5</v>
      </c>
      <c r="I23">
        <v>3.32144175175E-3</v>
      </c>
    </row>
    <row r="24" spans="1:9" x14ac:dyDescent="0.25">
      <c r="A24" t="s">
        <v>70</v>
      </c>
      <c r="B24">
        <v>3</v>
      </c>
      <c r="C24">
        <v>123376027</v>
      </c>
      <c r="D24" t="s">
        <v>46</v>
      </c>
      <c r="E24" t="s">
        <v>47</v>
      </c>
      <c r="F24">
        <v>8111</v>
      </c>
      <c r="G24">
        <v>32</v>
      </c>
      <c r="H24">
        <v>11</v>
      </c>
      <c r="I24">
        <v>5.3014424855100002E-3</v>
      </c>
    </row>
    <row r="25" spans="1:9" x14ac:dyDescent="0.25">
      <c r="A25" t="s">
        <v>71</v>
      </c>
      <c r="B25">
        <v>3</v>
      </c>
      <c r="C25">
        <v>123376027</v>
      </c>
      <c r="D25" t="s">
        <v>46</v>
      </c>
      <c r="E25" t="s">
        <v>47</v>
      </c>
      <c r="F25">
        <v>8099</v>
      </c>
      <c r="G25">
        <v>28</v>
      </c>
      <c r="H25">
        <v>11</v>
      </c>
      <c r="I25">
        <v>4.8154093097899997E-3</v>
      </c>
    </row>
    <row r="26" spans="1:9" x14ac:dyDescent="0.25">
      <c r="A26" t="s">
        <v>72</v>
      </c>
      <c r="B26">
        <v>3</v>
      </c>
      <c r="C26">
        <v>123376027</v>
      </c>
      <c r="D26" t="s">
        <v>46</v>
      </c>
      <c r="E26" t="s">
        <v>47</v>
      </c>
      <c r="F26">
        <v>8113</v>
      </c>
      <c r="G26">
        <v>47</v>
      </c>
      <c r="H26">
        <v>11</v>
      </c>
      <c r="I26">
        <v>7.1490200912100003E-3</v>
      </c>
    </row>
    <row r="27" spans="1:9" x14ac:dyDescent="0.25">
      <c r="A27" t="s">
        <v>73</v>
      </c>
      <c r="B27">
        <v>3</v>
      </c>
      <c r="C27">
        <v>123376027</v>
      </c>
      <c r="D27" t="s">
        <v>46</v>
      </c>
      <c r="E27" t="s">
        <v>47</v>
      </c>
      <c r="F27">
        <v>8111</v>
      </c>
      <c r="G27">
        <v>33</v>
      </c>
      <c r="H27">
        <v>13</v>
      </c>
      <c r="I27">
        <v>5.6713105659000002E-3</v>
      </c>
    </row>
    <row r="28" spans="1:9" x14ac:dyDescent="0.25">
      <c r="A28" t="s">
        <v>74</v>
      </c>
      <c r="B28">
        <v>3</v>
      </c>
      <c r="C28">
        <v>123376027</v>
      </c>
      <c r="D28" t="s">
        <v>46</v>
      </c>
      <c r="E28" t="s">
        <v>47</v>
      </c>
      <c r="F28">
        <v>8110</v>
      </c>
      <c r="G28">
        <v>25</v>
      </c>
      <c r="H28">
        <v>7</v>
      </c>
      <c r="I28">
        <v>3.9457459926000001E-3</v>
      </c>
    </row>
    <row r="29" spans="1:9" x14ac:dyDescent="0.25">
      <c r="A29" t="s">
        <v>75</v>
      </c>
      <c r="B29">
        <v>3</v>
      </c>
      <c r="C29">
        <v>123376027</v>
      </c>
      <c r="D29" t="s">
        <v>46</v>
      </c>
      <c r="E29" t="s">
        <v>47</v>
      </c>
      <c r="F29">
        <v>8111</v>
      </c>
      <c r="G29">
        <v>26</v>
      </c>
      <c r="H29">
        <v>9</v>
      </c>
      <c r="I29">
        <v>4.3151276044899999E-3</v>
      </c>
    </row>
    <row r="30" spans="1:9" x14ac:dyDescent="0.25">
      <c r="A30" t="s">
        <v>76</v>
      </c>
      <c r="B30">
        <v>3</v>
      </c>
      <c r="C30">
        <v>123376027</v>
      </c>
      <c r="D30" t="s">
        <v>46</v>
      </c>
      <c r="E30" t="s">
        <v>47</v>
      </c>
      <c r="F30">
        <v>8110</v>
      </c>
      <c r="G30">
        <v>11</v>
      </c>
      <c r="H30">
        <v>8</v>
      </c>
      <c r="I30">
        <v>2.3427866831099999E-3</v>
      </c>
    </row>
    <row r="31" spans="1:9" x14ac:dyDescent="0.25">
      <c r="A31" t="s">
        <v>77</v>
      </c>
      <c r="B31">
        <v>3</v>
      </c>
      <c r="C31">
        <v>123376027</v>
      </c>
      <c r="D31" t="s">
        <v>46</v>
      </c>
      <c r="E31" t="s">
        <v>47</v>
      </c>
      <c r="F31">
        <v>8119</v>
      </c>
      <c r="G31">
        <v>37</v>
      </c>
      <c r="H31">
        <v>7</v>
      </c>
      <c r="I31">
        <v>5.4193866239699998E-3</v>
      </c>
    </row>
    <row r="32" spans="1:9" x14ac:dyDescent="0.25">
      <c r="A32" t="s">
        <v>78</v>
      </c>
      <c r="B32">
        <v>3</v>
      </c>
      <c r="C32">
        <v>123376027</v>
      </c>
      <c r="D32" t="s">
        <v>46</v>
      </c>
      <c r="E32" t="s">
        <v>47</v>
      </c>
      <c r="F32">
        <v>0</v>
      </c>
      <c r="G32">
        <v>0</v>
      </c>
      <c r="H32">
        <v>0</v>
      </c>
      <c r="I32">
        <v>0</v>
      </c>
    </row>
    <row r="33" spans="1:9" x14ac:dyDescent="0.25">
      <c r="A33" t="s">
        <v>79</v>
      </c>
      <c r="B33">
        <v>3</v>
      </c>
      <c r="C33">
        <v>123376027</v>
      </c>
      <c r="D33" t="s">
        <v>46</v>
      </c>
      <c r="E33" t="s">
        <v>47</v>
      </c>
      <c r="F33">
        <v>8119</v>
      </c>
      <c r="G33">
        <v>27</v>
      </c>
      <c r="H33">
        <v>9</v>
      </c>
      <c r="I33">
        <v>4.4340436014299999E-3</v>
      </c>
    </row>
    <row r="34" spans="1:9" x14ac:dyDescent="0.25">
      <c r="A34" t="s">
        <v>80</v>
      </c>
      <c r="B34">
        <v>3</v>
      </c>
      <c r="C34">
        <v>123376027</v>
      </c>
      <c r="D34" t="s">
        <v>46</v>
      </c>
      <c r="E34" t="s">
        <v>47</v>
      </c>
      <c r="F34">
        <v>8120</v>
      </c>
      <c r="G34">
        <v>22</v>
      </c>
      <c r="H34">
        <v>14</v>
      </c>
      <c r="I34">
        <v>4.4334975369499999E-3</v>
      </c>
    </row>
    <row r="35" spans="1:9" x14ac:dyDescent="0.25">
      <c r="A35" t="s">
        <v>81</v>
      </c>
      <c r="B35">
        <v>3</v>
      </c>
      <c r="C35">
        <v>123376027</v>
      </c>
      <c r="D35" t="s">
        <v>46</v>
      </c>
      <c r="E35" t="s">
        <v>47</v>
      </c>
      <c r="F35">
        <v>8120</v>
      </c>
      <c r="G35">
        <v>35</v>
      </c>
      <c r="H35">
        <v>6</v>
      </c>
      <c r="I35">
        <v>5.0492610837400004E-3</v>
      </c>
    </row>
    <row r="36" spans="1:9" x14ac:dyDescent="0.25">
      <c r="A36" t="s">
        <v>82</v>
      </c>
      <c r="B36">
        <v>3</v>
      </c>
      <c r="C36">
        <v>123376027</v>
      </c>
      <c r="D36" t="s">
        <v>46</v>
      </c>
      <c r="E36" t="s">
        <v>47</v>
      </c>
      <c r="F36">
        <v>8114</v>
      </c>
      <c r="G36">
        <v>31</v>
      </c>
      <c r="H36">
        <v>6</v>
      </c>
      <c r="I36">
        <v>4.5600197190000004E-3</v>
      </c>
    </row>
    <row r="37" spans="1:9" x14ac:dyDescent="0.25">
      <c r="A37" t="s">
        <v>45</v>
      </c>
      <c r="B37">
        <v>10</v>
      </c>
      <c r="C37">
        <v>79397364</v>
      </c>
      <c r="D37" t="s">
        <v>46</v>
      </c>
      <c r="E37" t="s">
        <v>47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t="s">
        <v>49</v>
      </c>
      <c r="B38">
        <v>10</v>
      </c>
      <c r="C38">
        <v>79397364</v>
      </c>
      <c r="D38" t="s">
        <v>46</v>
      </c>
      <c r="E38" t="s">
        <v>47</v>
      </c>
      <c r="F38">
        <v>0</v>
      </c>
      <c r="G38">
        <v>0</v>
      </c>
      <c r="H38">
        <v>0</v>
      </c>
      <c r="I38">
        <v>0</v>
      </c>
    </row>
    <row r="39" spans="1:9" x14ac:dyDescent="0.25">
      <c r="A39" t="s">
        <v>50</v>
      </c>
      <c r="B39">
        <v>10</v>
      </c>
      <c r="C39">
        <v>79397364</v>
      </c>
      <c r="D39" t="s">
        <v>46</v>
      </c>
      <c r="E39" t="s">
        <v>47</v>
      </c>
      <c r="F39">
        <v>0</v>
      </c>
      <c r="G39">
        <v>0</v>
      </c>
      <c r="H39">
        <v>0</v>
      </c>
      <c r="I39">
        <v>0</v>
      </c>
    </row>
    <row r="40" spans="1:9" x14ac:dyDescent="0.25">
      <c r="A40" t="s">
        <v>51</v>
      </c>
      <c r="B40">
        <v>10</v>
      </c>
      <c r="C40">
        <v>79397364</v>
      </c>
      <c r="D40" t="s">
        <v>46</v>
      </c>
      <c r="E40" t="s">
        <v>47</v>
      </c>
      <c r="F40">
        <v>0</v>
      </c>
      <c r="G40">
        <v>0</v>
      </c>
      <c r="H40">
        <v>0</v>
      </c>
      <c r="I40">
        <v>0</v>
      </c>
    </row>
    <row r="41" spans="1:9" x14ac:dyDescent="0.25">
      <c r="A41" t="s">
        <v>52</v>
      </c>
      <c r="B41">
        <v>10</v>
      </c>
      <c r="C41">
        <v>79397364</v>
      </c>
      <c r="D41" t="s">
        <v>46</v>
      </c>
      <c r="E41" t="s">
        <v>47</v>
      </c>
      <c r="F41">
        <v>0</v>
      </c>
      <c r="G41">
        <v>0</v>
      </c>
      <c r="H41">
        <v>0</v>
      </c>
      <c r="I41">
        <v>0</v>
      </c>
    </row>
    <row r="42" spans="1:9" x14ac:dyDescent="0.25">
      <c r="A42" t="s">
        <v>53</v>
      </c>
      <c r="B42">
        <v>10</v>
      </c>
      <c r="C42">
        <v>79397364</v>
      </c>
      <c r="D42" t="s">
        <v>46</v>
      </c>
      <c r="E42" t="s">
        <v>47</v>
      </c>
      <c r="F42">
        <v>0</v>
      </c>
      <c r="G42">
        <v>0</v>
      </c>
      <c r="H42">
        <v>0</v>
      </c>
      <c r="I42">
        <v>0</v>
      </c>
    </row>
    <row r="43" spans="1:9" x14ac:dyDescent="0.25">
      <c r="A43" t="s">
        <v>54</v>
      </c>
      <c r="B43">
        <v>10</v>
      </c>
      <c r="C43">
        <v>79397364</v>
      </c>
      <c r="D43" t="s">
        <v>46</v>
      </c>
      <c r="E43" t="s">
        <v>47</v>
      </c>
      <c r="F43">
        <v>0</v>
      </c>
      <c r="G43">
        <v>0</v>
      </c>
      <c r="H43">
        <v>0</v>
      </c>
      <c r="I43">
        <v>0</v>
      </c>
    </row>
    <row r="44" spans="1:9" x14ac:dyDescent="0.25">
      <c r="A44" t="s">
        <v>55</v>
      </c>
      <c r="B44">
        <v>10</v>
      </c>
      <c r="C44">
        <v>79397364</v>
      </c>
      <c r="D44" t="s">
        <v>46</v>
      </c>
      <c r="E44" t="s">
        <v>47</v>
      </c>
      <c r="F44">
        <v>0</v>
      </c>
      <c r="G44">
        <v>0</v>
      </c>
      <c r="H44">
        <v>0</v>
      </c>
      <c r="I44">
        <v>0</v>
      </c>
    </row>
    <row r="45" spans="1:9" x14ac:dyDescent="0.25">
      <c r="A45" t="s">
        <v>56</v>
      </c>
      <c r="B45">
        <v>10</v>
      </c>
      <c r="C45">
        <v>79397364</v>
      </c>
      <c r="D45" t="s">
        <v>46</v>
      </c>
      <c r="E45" t="s">
        <v>47</v>
      </c>
      <c r="F45">
        <v>0</v>
      </c>
      <c r="G45">
        <v>0</v>
      </c>
      <c r="H45">
        <v>0</v>
      </c>
      <c r="I45">
        <v>0</v>
      </c>
    </row>
    <row r="46" spans="1:9" x14ac:dyDescent="0.25">
      <c r="A46" t="s">
        <v>57</v>
      </c>
      <c r="B46">
        <v>10</v>
      </c>
      <c r="C46">
        <v>79397364</v>
      </c>
      <c r="D46" t="s">
        <v>46</v>
      </c>
      <c r="E46" t="s">
        <v>47</v>
      </c>
      <c r="F46">
        <v>0</v>
      </c>
      <c r="G46">
        <v>0</v>
      </c>
      <c r="H46">
        <v>0</v>
      </c>
      <c r="I46">
        <v>0</v>
      </c>
    </row>
    <row r="47" spans="1:9" x14ac:dyDescent="0.25">
      <c r="A47" t="s">
        <v>58</v>
      </c>
      <c r="B47">
        <v>10</v>
      </c>
      <c r="C47">
        <v>79397364</v>
      </c>
      <c r="D47" t="s">
        <v>46</v>
      </c>
      <c r="E47" t="s">
        <v>47</v>
      </c>
      <c r="F47">
        <v>0</v>
      </c>
      <c r="G47">
        <v>0</v>
      </c>
      <c r="H47">
        <v>0</v>
      </c>
      <c r="I47">
        <v>0</v>
      </c>
    </row>
    <row r="48" spans="1:9" x14ac:dyDescent="0.25">
      <c r="A48" t="s">
        <v>59</v>
      </c>
      <c r="B48">
        <v>10</v>
      </c>
      <c r="C48">
        <v>79397364</v>
      </c>
      <c r="D48" t="s">
        <v>46</v>
      </c>
      <c r="E48" t="s">
        <v>47</v>
      </c>
      <c r="F48">
        <v>0</v>
      </c>
      <c r="G48">
        <v>0</v>
      </c>
      <c r="H48">
        <v>0</v>
      </c>
      <c r="I48">
        <v>0</v>
      </c>
    </row>
    <row r="49" spans="1:9" x14ac:dyDescent="0.25">
      <c r="A49" t="s">
        <v>60</v>
      </c>
      <c r="B49">
        <v>10</v>
      </c>
      <c r="C49">
        <v>79397364</v>
      </c>
      <c r="D49" t="s">
        <v>46</v>
      </c>
      <c r="E49" t="s">
        <v>47</v>
      </c>
      <c r="F49">
        <v>0</v>
      </c>
      <c r="G49">
        <v>0</v>
      </c>
      <c r="H49">
        <v>0</v>
      </c>
      <c r="I49">
        <v>0</v>
      </c>
    </row>
    <row r="50" spans="1:9" x14ac:dyDescent="0.25">
      <c r="A50" t="s">
        <v>61</v>
      </c>
      <c r="B50">
        <v>10</v>
      </c>
      <c r="C50">
        <v>79397364</v>
      </c>
      <c r="D50" t="s">
        <v>46</v>
      </c>
      <c r="E50" t="s">
        <v>47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t="s">
        <v>62</v>
      </c>
      <c r="B51">
        <v>10</v>
      </c>
      <c r="C51">
        <v>79397364</v>
      </c>
      <c r="D51" t="s">
        <v>46</v>
      </c>
      <c r="E51" t="s">
        <v>47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t="s">
        <v>63</v>
      </c>
      <c r="B52">
        <v>10</v>
      </c>
      <c r="C52">
        <v>79397364</v>
      </c>
      <c r="D52" t="s">
        <v>46</v>
      </c>
      <c r="E52" t="s">
        <v>47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64</v>
      </c>
      <c r="B53">
        <v>10</v>
      </c>
      <c r="C53">
        <v>79397364</v>
      </c>
      <c r="D53" t="s">
        <v>46</v>
      </c>
      <c r="E53" t="s">
        <v>47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65</v>
      </c>
      <c r="B54">
        <v>10</v>
      </c>
      <c r="C54">
        <v>79397364</v>
      </c>
      <c r="D54" t="s">
        <v>46</v>
      </c>
      <c r="E54" t="s">
        <v>47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66</v>
      </c>
      <c r="B55">
        <v>10</v>
      </c>
      <c r="C55">
        <v>79397364</v>
      </c>
      <c r="D55" t="s">
        <v>46</v>
      </c>
      <c r="E55" t="s">
        <v>47</v>
      </c>
      <c r="F55">
        <v>0</v>
      </c>
      <c r="G55">
        <v>0</v>
      </c>
      <c r="H55">
        <v>0</v>
      </c>
      <c r="I55">
        <v>0</v>
      </c>
    </row>
    <row r="56" spans="1:9" x14ac:dyDescent="0.25">
      <c r="A56" t="s">
        <v>67</v>
      </c>
      <c r="B56">
        <v>10</v>
      </c>
      <c r="C56">
        <v>79397364</v>
      </c>
      <c r="D56" t="s">
        <v>46</v>
      </c>
      <c r="E56" t="s">
        <v>47</v>
      </c>
      <c r="F56">
        <v>0</v>
      </c>
      <c r="G56">
        <v>0</v>
      </c>
      <c r="H56">
        <v>0</v>
      </c>
      <c r="I56">
        <v>0</v>
      </c>
    </row>
    <row r="57" spans="1:9" x14ac:dyDescent="0.25">
      <c r="A57" t="s">
        <v>68</v>
      </c>
      <c r="B57">
        <v>10</v>
      </c>
      <c r="C57">
        <v>79397364</v>
      </c>
      <c r="D57" t="s">
        <v>46</v>
      </c>
      <c r="E57" t="s">
        <v>47</v>
      </c>
      <c r="F57">
        <v>0</v>
      </c>
      <c r="G57">
        <v>0</v>
      </c>
      <c r="H57">
        <v>0</v>
      </c>
      <c r="I57">
        <v>0</v>
      </c>
    </row>
    <row r="58" spans="1:9" x14ac:dyDescent="0.25">
      <c r="A58" t="s">
        <v>69</v>
      </c>
      <c r="B58">
        <v>10</v>
      </c>
      <c r="C58">
        <v>79397364</v>
      </c>
      <c r="D58" t="s">
        <v>46</v>
      </c>
      <c r="E58" t="s">
        <v>47</v>
      </c>
      <c r="F58">
        <v>0</v>
      </c>
      <c r="G58">
        <v>0</v>
      </c>
      <c r="H58">
        <v>0</v>
      </c>
      <c r="I58">
        <v>0</v>
      </c>
    </row>
    <row r="59" spans="1:9" x14ac:dyDescent="0.25">
      <c r="A59" t="s">
        <v>70</v>
      </c>
      <c r="B59">
        <v>10</v>
      </c>
      <c r="C59">
        <v>79397364</v>
      </c>
      <c r="D59" t="s">
        <v>46</v>
      </c>
      <c r="E59" t="s">
        <v>47</v>
      </c>
      <c r="F59">
        <v>0</v>
      </c>
      <c r="G59">
        <v>0</v>
      </c>
      <c r="H59">
        <v>0</v>
      </c>
      <c r="I59">
        <v>0</v>
      </c>
    </row>
    <row r="60" spans="1:9" x14ac:dyDescent="0.25">
      <c r="A60" t="s">
        <v>71</v>
      </c>
      <c r="B60">
        <v>10</v>
      </c>
      <c r="C60">
        <v>79397364</v>
      </c>
      <c r="D60" t="s">
        <v>46</v>
      </c>
      <c r="E60" t="s">
        <v>47</v>
      </c>
      <c r="F60">
        <v>0</v>
      </c>
      <c r="G60">
        <v>0</v>
      </c>
      <c r="H60">
        <v>0</v>
      </c>
      <c r="I60">
        <v>0</v>
      </c>
    </row>
    <row r="61" spans="1:9" x14ac:dyDescent="0.25">
      <c r="A61" t="s">
        <v>72</v>
      </c>
      <c r="B61">
        <v>10</v>
      </c>
      <c r="C61">
        <v>79397364</v>
      </c>
      <c r="D61" t="s">
        <v>46</v>
      </c>
      <c r="E61" t="s">
        <v>47</v>
      </c>
      <c r="F61">
        <v>0</v>
      </c>
      <c r="G61">
        <v>0</v>
      </c>
      <c r="H61">
        <v>0</v>
      </c>
      <c r="I61">
        <v>0</v>
      </c>
    </row>
    <row r="62" spans="1:9" x14ac:dyDescent="0.25">
      <c r="A62" t="s">
        <v>73</v>
      </c>
      <c r="B62">
        <v>10</v>
      </c>
      <c r="C62">
        <v>79397364</v>
      </c>
      <c r="D62" t="s">
        <v>46</v>
      </c>
      <c r="E62" t="s">
        <v>47</v>
      </c>
      <c r="F62">
        <v>0</v>
      </c>
      <c r="G62">
        <v>0</v>
      </c>
      <c r="H62">
        <v>0</v>
      </c>
      <c r="I62">
        <v>0</v>
      </c>
    </row>
    <row r="63" spans="1:9" x14ac:dyDescent="0.25">
      <c r="A63" t="s">
        <v>74</v>
      </c>
      <c r="B63">
        <v>10</v>
      </c>
      <c r="C63">
        <v>79397364</v>
      </c>
      <c r="D63" t="s">
        <v>46</v>
      </c>
      <c r="E63" t="s">
        <v>47</v>
      </c>
      <c r="F63">
        <v>0</v>
      </c>
      <c r="G63">
        <v>0</v>
      </c>
      <c r="H63">
        <v>0</v>
      </c>
      <c r="I63">
        <v>0</v>
      </c>
    </row>
    <row r="64" spans="1:9" x14ac:dyDescent="0.25">
      <c r="A64" t="s">
        <v>75</v>
      </c>
      <c r="B64">
        <v>10</v>
      </c>
      <c r="C64">
        <v>79397364</v>
      </c>
      <c r="D64" t="s">
        <v>46</v>
      </c>
      <c r="E64" t="s">
        <v>47</v>
      </c>
      <c r="F64">
        <v>0</v>
      </c>
      <c r="G64">
        <v>0</v>
      </c>
      <c r="H64">
        <v>0</v>
      </c>
      <c r="I64">
        <v>0</v>
      </c>
    </row>
    <row r="65" spans="1:9" x14ac:dyDescent="0.25">
      <c r="A65" t="s">
        <v>76</v>
      </c>
      <c r="B65">
        <v>10</v>
      </c>
      <c r="C65">
        <v>79397364</v>
      </c>
      <c r="D65" t="s">
        <v>46</v>
      </c>
      <c r="E65" t="s">
        <v>47</v>
      </c>
      <c r="F65">
        <v>0</v>
      </c>
      <c r="G65">
        <v>0</v>
      </c>
      <c r="H65">
        <v>0</v>
      </c>
      <c r="I65">
        <v>0</v>
      </c>
    </row>
    <row r="66" spans="1:9" x14ac:dyDescent="0.25">
      <c r="A66" t="s">
        <v>77</v>
      </c>
      <c r="B66">
        <v>10</v>
      </c>
      <c r="C66">
        <v>79397364</v>
      </c>
      <c r="D66" t="s">
        <v>46</v>
      </c>
      <c r="E66" t="s">
        <v>47</v>
      </c>
      <c r="F66">
        <v>0</v>
      </c>
      <c r="G66">
        <v>0</v>
      </c>
      <c r="H66">
        <v>0</v>
      </c>
      <c r="I66">
        <v>0</v>
      </c>
    </row>
    <row r="67" spans="1:9" x14ac:dyDescent="0.25">
      <c r="A67" t="s">
        <v>78</v>
      </c>
      <c r="B67">
        <v>10</v>
      </c>
      <c r="C67">
        <v>79397364</v>
      </c>
      <c r="D67" t="s">
        <v>46</v>
      </c>
      <c r="E67" t="s">
        <v>47</v>
      </c>
      <c r="F67">
        <v>0</v>
      </c>
      <c r="G67">
        <v>0</v>
      </c>
      <c r="H67">
        <v>0</v>
      </c>
      <c r="I67">
        <v>0</v>
      </c>
    </row>
    <row r="68" spans="1:9" x14ac:dyDescent="0.25">
      <c r="A68" t="s">
        <v>79</v>
      </c>
      <c r="B68">
        <v>10</v>
      </c>
      <c r="C68">
        <v>79397364</v>
      </c>
      <c r="D68" t="s">
        <v>46</v>
      </c>
      <c r="E68" t="s">
        <v>47</v>
      </c>
      <c r="F68">
        <v>0</v>
      </c>
      <c r="G68">
        <v>0</v>
      </c>
      <c r="H68">
        <v>0</v>
      </c>
      <c r="I68">
        <v>0</v>
      </c>
    </row>
    <row r="69" spans="1:9" x14ac:dyDescent="0.25">
      <c r="A69" t="s">
        <v>80</v>
      </c>
      <c r="B69">
        <v>10</v>
      </c>
      <c r="C69">
        <v>79397364</v>
      </c>
      <c r="D69" t="s">
        <v>46</v>
      </c>
      <c r="E69" t="s">
        <v>47</v>
      </c>
      <c r="F69">
        <v>0</v>
      </c>
      <c r="G69">
        <v>0</v>
      </c>
      <c r="H69">
        <v>0</v>
      </c>
      <c r="I69">
        <v>0</v>
      </c>
    </row>
    <row r="70" spans="1:9" x14ac:dyDescent="0.25">
      <c r="A70" t="s">
        <v>81</v>
      </c>
      <c r="B70">
        <v>10</v>
      </c>
      <c r="C70">
        <v>79397364</v>
      </c>
      <c r="D70" t="s">
        <v>46</v>
      </c>
      <c r="E70" t="s">
        <v>47</v>
      </c>
      <c r="F70">
        <v>0</v>
      </c>
      <c r="G70">
        <v>0</v>
      </c>
      <c r="H70">
        <v>0</v>
      </c>
      <c r="I70">
        <v>0</v>
      </c>
    </row>
    <row r="71" spans="1:9" x14ac:dyDescent="0.25">
      <c r="A71" t="s">
        <v>82</v>
      </c>
      <c r="B71">
        <v>10</v>
      </c>
      <c r="C71">
        <v>79397364</v>
      </c>
      <c r="D71" t="s">
        <v>46</v>
      </c>
      <c r="E71" t="s">
        <v>47</v>
      </c>
      <c r="F71">
        <v>0</v>
      </c>
      <c r="G71">
        <v>0</v>
      </c>
      <c r="H71">
        <v>0</v>
      </c>
      <c r="I71">
        <v>0</v>
      </c>
    </row>
    <row r="72" spans="1:9" x14ac:dyDescent="0.25">
      <c r="A72" t="s">
        <v>45</v>
      </c>
      <c r="B72">
        <v>15</v>
      </c>
      <c r="C72">
        <v>28370205</v>
      </c>
      <c r="D72" t="s">
        <v>47</v>
      </c>
      <c r="E72" t="s">
        <v>48</v>
      </c>
      <c r="F72">
        <v>6648</v>
      </c>
      <c r="G72">
        <v>132</v>
      </c>
      <c r="H72">
        <v>7</v>
      </c>
      <c r="I72">
        <v>2.0908543923000001E-2</v>
      </c>
    </row>
    <row r="73" spans="1:9" x14ac:dyDescent="0.25">
      <c r="A73" t="s">
        <v>49</v>
      </c>
      <c r="B73">
        <v>15</v>
      </c>
      <c r="C73">
        <v>28370205</v>
      </c>
      <c r="D73" t="s">
        <v>47</v>
      </c>
      <c r="E73" t="s">
        <v>48</v>
      </c>
      <c r="F73">
        <v>6541</v>
      </c>
      <c r="G73">
        <v>629</v>
      </c>
      <c r="H73">
        <v>1</v>
      </c>
      <c r="I73">
        <v>9.6315548081299995E-2</v>
      </c>
    </row>
    <row r="74" spans="1:9" x14ac:dyDescent="0.25">
      <c r="A74" t="s">
        <v>50</v>
      </c>
      <c r="B74">
        <v>15</v>
      </c>
      <c r="C74">
        <v>28370205</v>
      </c>
      <c r="D74" t="s">
        <v>47</v>
      </c>
      <c r="E74" t="s">
        <v>48</v>
      </c>
      <c r="F74">
        <v>6545</v>
      </c>
      <c r="G74">
        <v>150</v>
      </c>
      <c r="H74">
        <v>1</v>
      </c>
      <c r="I74">
        <v>2.3071046600500002E-2</v>
      </c>
    </row>
    <row r="75" spans="1:9" x14ac:dyDescent="0.25">
      <c r="A75" t="s">
        <v>51</v>
      </c>
      <c r="B75">
        <v>15</v>
      </c>
      <c r="C75">
        <v>28370205</v>
      </c>
      <c r="D75" t="s">
        <v>47</v>
      </c>
      <c r="E75" t="s">
        <v>48</v>
      </c>
      <c r="F75">
        <v>6852</v>
      </c>
      <c r="G75">
        <v>300</v>
      </c>
      <c r="H75">
        <v>3</v>
      </c>
      <c r="I75">
        <v>4.4220665499099997E-2</v>
      </c>
    </row>
    <row r="76" spans="1:9" x14ac:dyDescent="0.25">
      <c r="A76" t="s">
        <v>52</v>
      </c>
      <c r="B76">
        <v>15</v>
      </c>
      <c r="C76">
        <v>28370205</v>
      </c>
      <c r="D76" t="s">
        <v>47</v>
      </c>
      <c r="E76" t="s">
        <v>48</v>
      </c>
      <c r="F76">
        <v>6757</v>
      </c>
      <c r="G76">
        <v>252</v>
      </c>
      <c r="H76">
        <v>3</v>
      </c>
      <c r="I76">
        <v>3.7738641408900001E-2</v>
      </c>
    </row>
    <row r="77" spans="1:9" x14ac:dyDescent="0.25">
      <c r="A77" t="s">
        <v>53</v>
      </c>
      <c r="B77">
        <v>15</v>
      </c>
      <c r="C77">
        <v>28370205</v>
      </c>
      <c r="D77" t="s">
        <v>47</v>
      </c>
      <c r="E77" t="s">
        <v>48</v>
      </c>
      <c r="F77">
        <v>6773</v>
      </c>
      <c r="G77">
        <v>373</v>
      </c>
      <c r="H77">
        <v>3</v>
      </c>
      <c r="I77">
        <v>5.5514543038500001E-2</v>
      </c>
    </row>
    <row r="78" spans="1:9" x14ac:dyDescent="0.25">
      <c r="A78" t="s">
        <v>54</v>
      </c>
      <c r="B78">
        <v>15</v>
      </c>
      <c r="C78">
        <v>28370205</v>
      </c>
      <c r="D78" t="s">
        <v>47</v>
      </c>
      <c r="E78" t="s">
        <v>48</v>
      </c>
      <c r="F78">
        <v>6663</v>
      </c>
      <c r="G78">
        <v>154</v>
      </c>
      <c r="H78">
        <v>1</v>
      </c>
      <c r="I78">
        <v>2.3262794537E-2</v>
      </c>
    </row>
    <row r="79" spans="1:9" x14ac:dyDescent="0.25">
      <c r="A79" t="s">
        <v>55</v>
      </c>
      <c r="B79">
        <v>15</v>
      </c>
      <c r="C79">
        <v>28370205</v>
      </c>
      <c r="D79" t="s">
        <v>47</v>
      </c>
      <c r="E79" t="s">
        <v>48</v>
      </c>
      <c r="F79">
        <v>0</v>
      </c>
      <c r="G79">
        <v>0</v>
      </c>
      <c r="H79">
        <v>0</v>
      </c>
      <c r="I79">
        <v>0</v>
      </c>
    </row>
    <row r="80" spans="1:9" x14ac:dyDescent="0.25">
      <c r="A80" t="s">
        <v>56</v>
      </c>
      <c r="B80">
        <v>15</v>
      </c>
      <c r="C80">
        <v>28370205</v>
      </c>
      <c r="D80" t="s">
        <v>47</v>
      </c>
      <c r="E80" t="s">
        <v>48</v>
      </c>
      <c r="F80">
        <v>6722</v>
      </c>
      <c r="G80">
        <v>137</v>
      </c>
      <c r="H80">
        <v>1</v>
      </c>
      <c r="I80">
        <v>2.05296042844E-2</v>
      </c>
    </row>
    <row r="81" spans="1:9" x14ac:dyDescent="0.25">
      <c r="A81" t="s">
        <v>57</v>
      </c>
      <c r="B81">
        <v>15</v>
      </c>
      <c r="C81">
        <v>28370205</v>
      </c>
      <c r="D81" t="s">
        <v>47</v>
      </c>
      <c r="E81" t="s">
        <v>48</v>
      </c>
      <c r="F81">
        <v>6734</v>
      </c>
      <c r="G81">
        <v>145</v>
      </c>
      <c r="H81">
        <v>4</v>
      </c>
      <c r="I81">
        <v>2.2126522126500001E-2</v>
      </c>
    </row>
    <row r="82" spans="1:9" x14ac:dyDescent="0.25">
      <c r="A82" t="s">
        <v>58</v>
      </c>
      <c r="B82">
        <v>15</v>
      </c>
      <c r="C82">
        <v>28370205</v>
      </c>
      <c r="D82" t="s">
        <v>47</v>
      </c>
      <c r="E82" t="s">
        <v>48</v>
      </c>
      <c r="F82">
        <v>6609</v>
      </c>
      <c r="G82">
        <v>289</v>
      </c>
      <c r="H82">
        <v>5</v>
      </c>
      <c r="I82">
        <v>4.4484793463499997E-2</v>
      </c>
    </row>
    <row r="83" spans="1:9" x14ac:dyDescent="0.25">
      <c r="A83" t="s">
        <v>59</v>
      </c>
      <c r="B83">
        <v>15</v>
      </c>
      <c r="C83">
        <v>28370205</v>
      </c>
      <c r="D83" t="s">
        <v>47</v>
      </c>
      <c r="E83" t="s">
        <v>48</v>
      </c>
      <c r="F83">
        <v>6983</v>
      </c>
      <c r="G83">
        <v>625</v>
      </c>
      <c r="H83">
        <v>2</v>
      </c>
      <c r="I83">
        <v>8.9789488758399996E-2</v>
      </c>
    </row>
    <row r="84" spans="1:9" x14ac:dyDescent="0.25">
      <c r="A84" t="s">
        <v>60</v>
      </c>
      <c r="B84">
        <v>15</v>
      </c>
      <c r="C84">
        <v>28370205</v>
      </c>
      <c r="D84" t="s">
        <v>47</v>
      </c>
      <c r="E84" t="s">
        <v>48</v>
      </c>
      <c r="F84">
        <v>6781</v>
      </c>
      <c r="G84">
        <v>366</v>
      </c>
      <c r="H84">
        <v>6</v>
      </c>
      <c r="I84">
        <v>5.4859165314900003E-2</v>
      </c>
    </row>
    <row r="85" spans="1:9" x14ac:dyDescent="0.25">
      <c r="A85" t="s">
        <v>61</v>
      </c>
      <c r="B85">
        <v>15</v>
      </c>
      <c r="C85">
        <v>28370205</v>
      </c>
      <c r="D85" t="s">
        <v>47</v>
      </c>
      <c r="E85" t="s">
        <v>48</v>
      </c>
      <c r="F85">
        <v>6577</v>
      </c>
      <c r="G85">
        <v>237</v>
      </c>
      <c r="H85">
        <v>1</v>
      </c>
      <c r="I85">
        <v>3.6186711266499999E-2</v>
      </c>
    </row>
    <row r="86" spans="1:9" x14ac:dyDescent="0.25">
      <c r="A86" t="s">
        <v>62</v>
      </c>
      <c r="B86">
        <v>15</v>
      </c>
      <c r="C86">
        <v>28370205</v>
      </c>
      <c r="D86" t="s">
        <v>47</v>
      </c>
      <c r="E86" t="s">
        <v>48</v>
      </c>
      <c r="F86">
        <v>6606</v>
      </c>
      <c r="G86">
        <v>245</v>
      </c>
      <c r="H86">
        <v>0</v>
      </c>
      <c r="I86">
        <v>3.7087496215600001E-2</v>
      </c>
    </row>
    <row r="87" spans="1:9" x14ac:dyDescent="0.25">
      <c r="A87" t="s">
        <v>63</v>
      </c>
      <c r="B87">
        <v>15</v>
      </c>
      <c r="C87">
        <v>28370205</v>
      </c>
      <c r="D87" t="s">
        <v>47</v>
      </c>
      <c r="E87" t="s">
        <v>48</v>
      </c>
      <c r="F87">
        <v>6624</v>
      </c>
      <c r="G87">
        <v>252</v>
      </c>
      <c r="H87">
        <v>4</v>
      </c>
      <c r="I87">
        <v>3.86473429952E-2</v>
      </c>
    </row>
    <row r="88" spans="1:9" x14ac:dyDescent="0.25">
      <c r="A88" t="s">
        <v>64</v>
      </c>
      <c r="B88">
        <v>15</v>
      </c>
      <c r="C88">
        <v>28370205</v>
      </c>
      <c r="D88" t="s">
        <v>47</v>
      </c>
      <c r="E88" t="s">
        <v>48</v>
      </c>
      <c r="F88">
        <v>7018</v>
      </c>
      <c r="G88">
        <v>674</v>
      </c>
      <c r="H88">
        <v>5</v>
      </c>
      <c r="I88">
        <v>9.6751211171300006E-2</v>
      </c>
    </row>
    <row r="89" spans="1:9" x14ac:dyDescent="0.25">
      <c r="A89" t="s">
        <v>65</v>
      </c>
      <c r="B89">
        <v>15</v>
      </c>
      <c r="C89">
        <v>28370205</v>
      </c>
      <c r="D89" t="s">
        <v>47</v>
      </c>
      <c r="E89" t="s">
        <v>48</v>
      </c>
      <c r="F89">
        <v>6898</v>
      </c>
      <c r="G89">
        <v>952</v>
      </c>
      <c r="H89">
        <v>4</v>
      </c>
      <c r="I89">
        <v>0.138590895912</v>
      </c>
    </row>
    <row r="90" spans="1:9" x14ac:dyDescent="0.25">
      <c r="A90" t="s">
        <v>66</v>
      </c>
      <c r="B90">
        <v>15</v>
      </c>
      <c r="C90">
        <v>28370205</v>
      </c>
      <c r="D90" t="s">
        <v>47</v>
      </c>
      <c r="E90" t="s">
        <v>48</v>
      </c>
      <c r="F90">
        <v>0</v>
      </c>
      <c r="G90">
        <v>0</v>
      </c>
      <c r="H90">
        <v>0</v>
      </c>
      <c r="I90">
        <v>0</v>
      </c>
    </row>
    <row r="91" spans="1:9" x14ac:dyDescent="0.25">
      <c r="A91" t="s">
        <v>67</v>
      </c>
      <c r="B91">
        <v>15</v>
      </c>
      <c r="C91">
        <v>28370205</v>
      </c>
      <c r="D91" t="s">
        <v>47</v>
      </c>
      <c r="E91" t="s">
        <v>48</v>
      </c>
      <c r="F91">
        <v>6837</v>
      </c>
      <c r="G91">
        <v>481</v>
      </c>
      <c r="H91">
        <v>1</v>
      </c>
      <c r="I91">
        <v>7.0498756764699994E-2</v>
      </c>
    </row>
    <row r="92" spans="1:9" x14ac:dyDescent="0.25">
      <c r="A92" t="s">
        <v>68</v>
      </c>
      <c r="B92">
        <v>15</v>
      </c>
      <c r="C92">
        <v>28370205</v>
      </c>
      <c r="D92" t="s">
        <v>47</v>
      </c>
      <c r="E92" t="s">
        <v>48</v>
      </c>
      <c r="F92">
        <v>6819</v>
      </c>
      <c r="G92">
        <v>379</v>
      </c>
      <c r="H92">
        <v>2</v>
      </c>
      <c r="I92">
        <v>5.58732952046E-2</v>
      </c>
    </row>
    <row r="93" spans="1:9" x14ac:dyDescent="0.25">
      <c r="A93" t="s">
        <v>69</v>
      </c>
      <c r="B93">
        <v>15</v>
      </c>
      <c r="C93">
        <v>28370205</v>
      </c>
      <c r="D93" t="s">
        <v>47</v>
      </c>
      <c r="E93" t="s">
        <v>48</v>
      </c>
      <c r="F93">
        <v>6747</v>
      </c>
      <c r="G93">
        <v>158</v>
      </c>
      <c r="H93">
        <v>0</v>
      </c>
      <c r="I93">
        <v>2.34178153253E-2</v>
      </c>
    </row>
    <row r="94" spans="1:9" x14ac:dyDescent="0.25">
      <c r="A94" t="s">
        <v>70</v>
      </c>
      <c r="B94">
        <v>15</v>
      </c>
      <c r="C94">
        <v>28370205</v>
      </c>
      <c r="D94" t="s">
        <v>47</v>
      </c>
      <c r="E94" t="s">
        <v>48</v>
      </c>
      <c r="F94">
        <v>6785</v>
      </c>
      <c r="G94">
        <v>516</v>
      </c>
      <c r="H94">
        <v>3</v>
      </c>
      <c r="I94">
        <v>7.6492262343399994E-2</v>
      </c>
    </row>
    <row r="95" spans="1:9" x14ac:dyDescent="0.25">
      <c r="A95" t="s">
        <v>71</v>
      </c>
      <c r="B95">
        <v>15</v>
      </c>
      <c r="C95">
        <v>28370205</v>
      </c>
      <c r="D95" t="s">
        <v>47</v>
      </c>
      <c r="E95" t="s">
        <v>48</v>
      </c>
      <c r="F95">
        <v>7062</v>
      </c>
      <c r="G95">
        <v>698</v>
      </c>
      <c r="H95">
        <v>5</v>
      </c>
      <c r="I95">
        <v>9.9546870574899998E-2</v>
      </c>
    </row>
    <row r="96" spans="1:9" x14ac:dyDescent="0.25">
      <c r="A96" t="s">
        <v>72</v>
      </c>
      <c r="B96">
        <v>15</v>
      </c>
      <c r="C96">
        <v>28370205</v>
      </c>
      <c r="D96" t="s">
        <v>47</v>
      </c>
      <c r="E96" t="s">
        <v>48</v>
      </c>
      <c r="F96">
        <v>6970</v>
      </c>
      <c r="G96">
        <v>476</v>
      </c>
      <c r="H96">
        <v>2</v>
      </c>
      <c r="I96">
        <v>6.8579626972699995E-2</v>
      </c>
    </row>
    <row r="97" spans="1:9" x14ac:dyDescent="0.25">
      <c r="A97" t="s">
        <v>73</v>
      </c>
      <c r="B97">
        <v>15</v>
      </c>
      <c r="C97">
        <v>28370205</v>
      </c>
      <c r="D97" t="s">
        <v>47</v>
      </c>
      <c r="E97" t="s">
        <v>48</v>
      </c>
      <c r="F97">
        <v>6849</v>
      </c>
      <c r="G97">
        <v>484</v>
      </c>
      <c r="H97">
        <v>2</v>
      </c>
      <c r="I97">
        <v>7.09592641261E-2</v>
      </c>
    </row>
    <row r="98" spans="1:9" x14ac:dyDescent="0.25">
      <c r="A98" t="s">
        <v>74</v>
      </c>
      <c r="B98">
        <v>15</v>
      </c>
      <c r="C98">
        <v>28370205</v>
      </c>
      <c r="D98" t="s">
        <v>47</v>
      </c>
      <c r="E98" t="s">
        <v>48</v>
      </c>
      <c r="F98">
        <v>6913</v>
      </c>
      <c r="G98">
        <v>683</v>
      </c>
      <c r="H98">
        <v>1</v>
      </c>
      <c r="I98">
        <v>9.8944018515799995E-2</v>
      </c>
    </row>
    <row r="99" spans="1:9" x14ac:dyDescent="0.25">
      <c r="A99" t="s">
        <v>75</v>
      </c>
      <c r="B99">
        <v>15</v>
      </c>
      <c r="C99">
        <v>28370205</v>
      </c>
      <c r="D99" t="s">
        <v>47</v>
      </c>
      <c r="E99" t="s">
        <v>48</v>
      </c>
      <c r="F99">
        <v>7020</v>
      </c>
      <c r="G99">
        <v>638</v>
      </c>
      <c r="H99">
        <v>8</v>
      </c>
      <c r="I99">
        <v>9.2022792022800004E-2</v>
      </c>
    </row>
    <row r="100" spans="1:9" x14ac:dyDescent="0.25">
      <c r="A100" t="s">
        <v>76</v>
      </c>
      <c r="B100">
        <v>15</v>
      </c>
      <c r="C100">
        <v>28370205</v>
      </c>
      <c r="D100" t="s">
        <v>47</v>
      </c>
      <c r="E100" t="s">
        <v>48</v>
      </c>
      <c r="F100">
        <v>6894</v>
      </c>
      <c r="G100">
        <v>502</v>
      </c>
      <c r="H100">
        <v>2</v>
      </c>
      <c r="I100">
        <v>7.3107049608400004E-2</v>
      </c>
    </row>
    <row r="101" spans="1:9" x14ac:dyDescent="0.25">
      <c r="A101" t="s">
        <v>77</v>
      </c>
      <c r="B101">
        <v>15</v>
      </c>
      <c r="C101">
        <v>28370205</v>
      </c>
      <c r="D101" t="s">
        <v>47</v>
      </c>
      <c r="E101" t="s">
        <v>48</v>
      </c>
      <c r="F101">
        <v>6853</v>
      </c>
      <c r="G101">
        <v>407</v>
      </c>
      <c r="H101">
        <v>2</v>
      </c>
      <c r="I101">
        <v>5.9681891142600002E-2</v>
      </c>
    </row>
    <row r="102" spans="1:9" x14ac:dyDescent="0.25">
      <c r="A102" t="s">
        <v>78</v>
      </c>
      <c r="B102">
        <v>15</v>
      </c>
      <c r="C102">
        <v>28370205</v>
      </c>
      <c r="D102" t="s">
        <v>47</v>
      </c>
      <c r="E102" t="s">
        <v>48</v>
      </c>
      <c r="F102">
        <v>0</v>
      </c>
      <c r="G102">
        <v>0</v>
      </c>
      <c r="H102">
        <v>0</v>
      </c>
      <c r="I102">
        <v>0</v>
      </c>
    </row>
    <row r="103" spans="1:9" x14ac:dyDescent="0.25">
      <c r="A103" t="s">
        <v>79</v>
      </c>
      <c r="B103">
        <v>15</v>
      </c>
      <c r="C103">
        <v>28370205</v>
      </c>
      <c r="D103" t="s">
        <v>47</v>
      </c>
      <c r="E103" t="s">
        <v>48</v>
      </c>
      <c r="F103">
        <v>6668</v>
      </c>
      <c r="G103">
        <v>234</v>
      </c>
      <c r="H103">
        <v>2</v>
      </c>
      <c r="I103">
        <v>3.5392921415700003E-2</v>
      </c>
    </row>
    <row r="104" spans="1:9" x14ac:dyDescent="0.25">
      <c r="A104" t="s">
        <v>80</v>
      </c>
      <c r="B104">
        <v>15</v>
      </c>
      <c r="C104">
        <v>28370205</v>
      </c>
      <c r="D104" t="s">
        <v>47</v>
      </c>
      <c r="E104" t="s">
        <v>48</v>
      </c>
      <c r="F104">
        <v>6645</v>
      </c>
      <c r="G104">
        <v>218</v>
      </c>
      <c r="H104">
        <v>3</v>
      </c>
      <c r="I104">
        <v>3.3258088788600003E-2</v>
      </c>
    </row>
    <row r="105" spans="1:9" x14ac:dyDescent="0.25">
      <c r="A105" t="s">
        <v>81</v>
      </c>
      <c r="B105">
        <v>15</v>
      </c>
      <c r="C105">
        <v>28370205</v>
      </c>
      <c r="D105" t="s">
        <v>47</v>
      </c>
      <c r="E105" t="s">
        <v>48</v>
      </c>
      <c r="F105">
        <v>6628</v>
      </c>
      <c r="G105">
        <v>231</v>
      </c>
      <c r="H105">
        <v>9</v>
      </c>
      <c r="I105">
        <v>3.6210018104999998E-2</v>
      </c>
    </row>
    <row r="106" spans="1:9" x14ac:dyDescent="0.25">
      <c r="A106" t="s">
        <v>82</v>
      </c>
      <c r="B106">
        <v>15</v>
      </c>
      <c r="C106">
        <v>28370205</v>
      </c>
      <c r="D106" t="s">
        <v>47</v>
      </c>
      <c r="E106" t="s">
        <v>48</v>
      </c>
      <c r="F106">
        <v>6875</v>
      </c>
      <c r="G106">
        <v>438</v>
      </c>
      <c r="H106">
        <v>5</v>
      </c>
      <c r="I106">
        <v>6.4436363636399999E-2</v>
      </c>
    </row>
    <row r="107" spans="1:9" x14ac:dyDescent="0.25">
      <c r="A107" t="s">
        <v>45</v>
      </c>
      <c r="B107">
        <v>19</v>
      </c>
      <c r="C107">
        <v>12772090</v>
      </c>
      <c r="D107" t="s">
        <v>46</v>
      </c>
      <c r="E107" t="s">
        <v>47</v>
      </c>
      <c r="F107">
        <v>41</v>
      </c>
      <c r="G107">
        <v>0</v>
      </c>
      <c r="H107">
        <v>0</v>
      </c>
      <c r="I107">
        <v>0</v>
      </c>
    </row>
    <row r="108" spans="1:9" x14ac:dyDescent="0.25">
      <c r="A108" t="s">
        <v>49</v>
      </c>
      <c r="B108">
        <v>19</v>
      </c>
      <c r="C108">
        <v>12772090</v>
      </c>
      <c r="D108" t="s">
        <v>46</v>
      </c>
      <c r="E108" t="s">
        <v>47</v>
      </c>
      <c r="F108">
        <v>11</v>
      </c>
      <c r="G108">
        <v>1</v>
      </c>
      <c r="H108">
        <v>0</v>
      </c>
      <c r="I108">
        <v>9.0909090909100002E-2</v>
      </c>
    </row>
    <row r="109" spans="1:9" x14ac:dyDescent="0.25">
      <c r="A109" t="s">
        <v>50</v>
      </c>
      <c r="B109">
        <v>19</v>
      </c>
      <c r="C109">
        <v>12772090</v>
      </c>
      <c r="D109" t="s">
        <v>46</v>
      </c>
      <c r="E109" t="s">
        <v>47</v>
      </c>
      <c r="F109">
        <v>12</v>
      </c>
      <c r="G109">
        <v>8</v>
      </c>
      <c r="H109">
        <v>3</v>
      </c>
      <c r="I109">
        <v>0.91666666666700003</v>
      </c>
    </row>
    <row r="110" spans="1:9" x14ac:dyDescent="0.25">
      <c r="A110" t="s">
        <v>51</v>
      </c>
      <c r="B110">
        <v>19</v>
      </c>
      <c r="C110">
        <v>12772090</v>
      </c>
      <c r="D110" t="s">
        <v>46</v>
      </c>
      <c r="E110" t="s">
        <v>47</v>
      </c>
      <c r="F110">
        <v>10</v>
      </c>
      <c r="G110">
        <v>6</v>
      </c>
      <c r="H110">
        <v>4</v>
      </c>
      <c r="I110">
        <v>1</v>
      </c>
    </row>
    <row r="111" spans="1:9" x14ac:dyDescent="0.25">
      <c r="A111" t="s">
        <v>52</v>
      </c>
      <c r="B111">
        <v>19</v>
      </c>
      <c r="C111">
        <v>12772090</v>
      </c>
      <c r="D111" t="s">
        <v>46</v>
      </c>
      <c r="E111" t="s">
        <v>47</v>
      </c>
      <c r="F111">
        <v>29</v>
      </c>
      <c r="G111">
        <v>20</v>
      </c>
      <c r="H111">
        <v>5</v>
      </c>
      <c r="I111">
        <v>0.86206896551699996</v>
      </c>
    </row>
    <row r="112" spans="1:9" x14ac:dyDescent="0.25">
      <c r="A112" t="s">
        <v>53</v>
      </c>
      <c r="B112">
        <v>19</v>
      </c>
      <c r="C112">
        <v>12772090</v>
      </c>
      <c r="D112" t="s">
        <v>46</v>
      </c>
      <c r="E112" t="s">
        <v>47</v>
      </c>
      <c r="F112">
        <v>25</v>
      </c>
      <c r="G112">
        <v>0</v>
      </c>
      <c r="H112">
        <v>0</v>
      </c>
      <c r="I112">
        <v>0</v>
      </c>
    </row>
    <row r="113" spans="1:9" x14ac:dyDescent="0.25">
      <c r="A113" t="s">
        <v>54</v>
      </c>
      <c r="B113">
        <v>19</v>
      </c>
      <c r="C113">
        <v>12772090</v>
      </c>
      <c r="D113" t="s">
        <v>46</v>
      </c>
      <c r="E113" t="s">
        <v>47</v>
      </c>
      <c r="F113">
        <v>9</v>
      </c>
      <c r="G113">
        <v>1</v>
      </c>
      <c r="H113">
        <v>0</v>
      </c>
      <c r="I113">
        <v>0.111111111111</v>
      </c>
    </row>
    <row r="114" spans="1:9" x14ac:dyDescent="0.25">
      <c r="A114" t="s">
        <v>55</v>
      </c>
      <c r="B114">
        <v>19</v>
      </c>
      <c r="C114">
        <v>12772090</v>
      </c>
      <c r="D114" t="s">
        <v>46</v>
      </c>
      <c r="E114" t="s">
        <v>47</v>
      </c>
      <c r="F114">
        <v>0</v>
      </c>
      <c r="G114">
        <v>0</v>
      </c>
      <c r="H114">
        <v>0</v>
      </c>
      <c r="I114">
        <v>0</v>
      </c>
    </row>
    <row r="115" spans="1:9" x14ac:dyDescent="0.25">
      <c r="A115" t="s">
        <v>56</v>
      </c>
      <c r="B115">
        <v>19</v>
      </c>
      <c r="C115">
        <v>12772090</v>
      </c>
      <c r="D115" t="s">
        <v>46</v>
      </c>
      <c r="E115" t="s">
        <v>47</v>
      </c>
      <c r="F115">
        <v>43</v>
      </c>
      <c r="G115">
        <v>11</v>
      </c>
      <c r="H115">
        <v>8</v>
      </c>
      <c r="I115">
        <v>0.44186046511600002</v>
      </c>
    </row>
    <row r="116" spans="1:9" x14ac:dyDescent="0.25">
      <c r="A116" t="s">
        <v>57</v>
      </c>
      <c r="B116">
        <v>19</v>
      </c>
      <c r="C116">
        <v>12772090</v>
      </c>
      <c r="D116" t="s">
        <v>46</v>
      </c>
      <c r="E116" t="s">
        <v>47</v>
      </c>
      <c r="F116">
        <v>16</v>
      </c>
      <c r="G116">
        <v>9</v>
      </c>
      <c r="H116">
        <v>3</v>
      </c>
      <c r="I116">
        <v>0.75</v>
      </c>
    </row>
    <row r="117" spans="1:9" x14ac:dyDescent="0.25">
      <c r="A117" t="s">
        <v>58</v>
      </c>
      <c r="B117">
        <v>19</v>
      </c>
      <c r="C117">
        <v>12772090</v>
      </c>
      <c r="D117" t="s">
        <v>46</v>
      </c>
      <c r="E117" t="s">
        <v>47</v>
      </c>
      <c r="F117">
        <v>11</v>
      </c>
      <c r="G117">
        <v>3</v>
      </c>
      <c r="H117">
        <v>4</v>
      </c>
      <c r="I117">
        <v>0.63636363636399995</v>
      </c>
    </row>
    <row r="118" spans="1:9" x14ac:dyDescent="0.25">
      <c r="A118" t="s">
        <v>59</v>
      </c>
      <c r="B118">
        <v>19</v>
      </c>
      <c r="C118">
        <v>12772090</v>
      </c>
      <c r="D118" t="s">
        <v>46</v>
      </c>
      <c r="E118" t="s">
        <v>47</v>
      </c>
      <c r="F118">
        <v>13</v>
      </c>
      <c r="G118">
        <v>5</v>
      </c>
      <c r="H118">
        <v>1</v>
      </c>
      <c r="I118">
        <v>0.46153846153799999</v>
      </c>
    </row>
    <row r="119" spans="1:9" x14ac:dyDescent="0.25">
      <c r="A119" t="s">
        <v>60</v>
      </c>
      <c r="B119">
        <v>19</v>
      </c>
      <c r="C119">
        <v>12772090</v>
      </c>
      <c r="D119" t="s">
        <v>46</v>
      </c>
      <c r="E119" t="s">
        <v>47</v>
      </c>
      <c r="F119">
        <v>16</v>
      </c>
      <c r="G119">
        <v>5</v>
      </c>
      <c r="H119">
        <v>4</v>
      </c>
      <c r="I119">
        <v>0.5625</v>
      </c>
    </row>
    <row r="120" spans="1:9" x14ac:dyDescent="0.25">
      <c r="A120" t="s">
        <v>61</v>
      </c>
      <c r="B120">
        <v>19</v>
      </c>
      <c r="C120">
        <v>12772090</v>
      </c>
      <c r="D120" t="s">
        <v>46</v>
      </c>
      <c r="E120" t="s">
        <v>47</v>
      </c>
      <c r="F120">
        <v>19</v>
      </c>
      <c r="G120">
        <v>5</v>
      </c>
      <c r="H120">
        <v>4</v>
      </c>
      <c r="I120">
        <v>0.47368421052600002</v>
      </c>
    </row>
    <row r="121" spans="1:9" x14ac:dyDescent="0.25">
      <c r="A121" t="s">
        <v>62</v>
      </c>
      <c r="B121">
        <v>19</v>
      </c>
      <c r="C121">
        <v>12772090</v>
      </c>
      <c r="D121" t="s">
        <v>46</v>
      </c>
      <c r="E121" t="s">
        <v>47</v>
      </c>
      <c r="F121">
        <v>8</v>
      </c>
      <c r="G121">
        <v>4</v>
      </c>
      <c r="H121">
        <v>2</v>
      </c>
      <c r="I121">
        <v>0.75</v>
      </c>
    </row>
    <row r="122" spans="1:9" x14ac:dyDescent="0.25">
      <c r="A122" t="s">
        <v>63</v>
      </c>
      <c r="B122">
        <v>19</v>
      </c>
      <c r="C122">
        <v>12772090</v>
      </c>
      <c r="D122" t="s">
        <v>46</v>
      </c>
      <c r="E122" t="s">
        <v>47</v>
      </c>
      <c r="F122">
        <v>13</v>
      </c>
      <c r="G122">
        <v>4</v>
      </c>
      <c r="H122">
        <v>4</v>
      </c>
      <c r="I122">
        <v>0.615384615385</v>
      </c>
    </row>
    <row r="123" spans="1:9" x14ac:dyDescent="0.25">
      <c r="A123" t="s">
        <v>64</v>
      </c>
      <c r="B123">
        <v>19</v>
      </c>
      <c r="C123">
        <v>12772090</v>
      </c>
      <c r="D123" t="s">
        <v>46</v>
      </c>
      <c r="E123" t="s">
        <v>47</v>
      </c>
      <c r="F123">
        <v>17</v>
      </c>
      <c r="G123">
        <v>4</v>
      </c>
      <c r="H123">
        <v>6</v>
      </c>
      <c r="I123">
        <v>0.58823529411800002</v>
      </c>
    </row>
    <row r="124" spans="1:9" x14ac:dyDescent="0.25">
      <c r="A124" t="s">
        <v>65</v>
      </c>
      <c r="B124">
        <v>19</v>
      </c>
      <c r="C124">
        <v>12772090</v>
      </c>
      <c r="D124" t="s">
        <v>46</v>
      </c>
      <c r="E124" t="s">
        <v>47</v>
      </c>
      <c r="F124">
        <v>17</v>
      </c>
      <c r="G124">
        <v>0</v>
      </c>
      <c r="H124">
        <v>0</v>
      </c>
      <c r="I124">
        <v>0</v>
      </c>
    </row>
    <row r="125" spans="1:9" x14ac:dyDescent="0.25">
      <c r="A125" t="s">
        <v>66</v>
      </c>
      <c r="B125">
        <v>19</v>
      </c>
      <c r="C125">
        <v>12772090</v>
      </c>
      <c r="D125" t="s">
        <v>46</v>
      </c>
      <c r="E125" t="s">
        <v>47</v>
      </c>
      <c r="F125">
        <v>0</v>
      </c>
      <c r="G125">
        <v>0</v>
      </c>
      <c r="H125">
        <v>0</v>
      </c>
      <c r="I125">
        <v>0</v>
      </c>
    </row>
    <row r="126" spans="1:9" x14ac:dyDescent="0.25">
      <c r="A126" t="s">
        <v>67</v>
      </c>
      <c r="B126">
        <v>19</v>
      </c>
      <c r="C126">
        <v>12772090</v>
      </c>
      <c r="D126" t="s">
        <v>46</v>
      </c>
      <c r="E126" t="s">
        <v>47</v>
      </c>
      <c r="F126">
        <v>15</v>
      </c>
      <c r="G126">
        <v>9</v>
      </c>
      <c r="H126">
        <v>6</v>
      </c>
      <c r="I126">
        <v>1</v>
      </c>
    </row>
    <row r="127" spans="1:9" x14ac:dyDescent="0.25">
      <c r="A127" t="s">
        <v>68</v>
      </c>
      <c r="B127">
        <v>19</v>
      </c>
      <c r="C127">
        <v>12772090</v>
      </c>
      <c r="D127" t="s">
        <v>46</v>
      </c>
      <c r="E127" t="s">
        <v>47</v>
      </c>
      <c r="F127">
        <v>8</v>
      </c>
      <c r="G127">
        <v>6</v>
      </c>
      <c r="H127">
        <v>2</v>
      </c>
      <c r="I127">
        <v>1</v>
      </c>
    </row>
    <row r="128" spans="1:9" x14ac:dyDescent="0.25">
      <c r="A128" t="s">
        <v>69</v>
      </c>
      <c r="B128">
        <v>19</v>
      </c>
      <c r="C128">
        <v>12772090</v>
      </c>
      <c r="D128" t="s">
        <v>46</v>
      </c>
      <c r="E128" t="s">
        <v>47</v>
      </c>
      <c r="F128">
        <v>31</v>
      </c>
      <c r="G128">
        <v>1</v>
      </c>
      <c r="H128">
        <v>0</v>
      </c>
      <c r="I128">
        <v>3.2258064516099999E-2</v>
      </c>
    </row>
    <row r="129" spans="1:9" x14ac:dyDescent="0.25">
      <c r="A129" t="s">
        <v>70</v>
      </c>
      <c r="B129">
        <v>19</v>
      </c>
      <c r="C129">
        <v>12772090</v>
      </c>
      <c r="D129" t="s">
        <v>46</v>
      </c>
      <c r="E129" t="s">
        <v>47</v>
      </c>
      <c r="F129">
        <v>8</v>
      </c>
      <c r="G129">
        <v>0</v>
      </c>
      <c r="H129">
        <v>0</v>
      </c>
      <c r="I129">
        <v>0</v>
      </c>
    </row>
    <row r="130" spans="1:9" x14ac:dyDescent="0.25">
      <c r="A130" t="s">
        <v>71</v>
      </c>
      <c r="B130">
        <v>19</v>
      </c>
      <c r="C130">
        <v>12772090</v>
      </c>
      <c r="D130" t="s">
        <v>46</v>
      </c>
      <c r="E130" t="s">
        <v>47</v>
      </c>
      <c r="F130">
        <v>12</v>
      </c>
      <c r="G130">
        <v>0</v>
      </c>
      <c r="H130">
        <v>1</v>
      </c>
      <c r="I130">
        <v>8.3333333333299994E-2</v>
      </c>
    </row>
    <row r="131" spans="1:9" x14ac:dyDescent="0.25">
      <c r="A131" t="s">
        <v>72</v>
      </c>
      <c r="B131">
        <v>19</v>
      </c>
      <c r="C131">
        <v>12772090</v>
      </c>
      <c r="D131" t="s">
        <v>46</v>
      </c>
      <c r="E131" t="s">
        <v>47</v>
      </c>
      <c r="F131">
        <v>3</v>
      </c>
      <c r="G131">
        <v>1</v>
      </c>
      <c r="H131">
        <v>2</v>
      </c>
      <c r="I131">
        <v>1</v>
      </c>
    </row>
    <row r="132" spans="1:9" x14ac:dyDescent="0.25">
      <c r="A132" t="s">
        <v>73</v>
      </c>
      <c r="B132">
        <v>19</v>
      </c>
      <c r="C132">
        <v>12772090</v>
      </c>
      <c r="D132" t="s">
        <v>46</v>
      </c>
      <c r="E132" t="s">
        <v>47</v>
      </c>
      <c r="F132">
        <v>5</v>
      </c>
      <c r="G132">
        <v>3</v>
      </c>
      <c r="H132">
        <v>2</v>
      </c>
      <c r="I132">
        <v>1</v>
      </c>
    </row>
    <row r="133" spans="1:9" x14ac:dyDescent="0.25">
      <c r="A133" t="s">
        <v>74</v>
      </c>
      <c r="B133">
        <v>19</v>
      </c>
      <c r="C133">
        <v>12772090</v>
      </c>
      <c r="D133" t="s">
        <v>46</v>
      </c>
      <c r="E133" t="s">
        <v>47</v>
      </c>
      <c r="F133">
        <v>4</v>
      </c>
      <c r="G133">
        <v>1</v>
      </c>
      <c r="H133">
        <v>0</v>
      </c>
      <c r="I133">
        <v>0.25</v>
      </c>
    </row>
    <row r="134" spans="1:9" x14ac:dyDescent="0.25">
      <c r="A134" t="s">
        <v>75</v>
      </c>
      <c r="B134">
        <v>19</v>
      </c>
      <c r="C134">
        <v>12772090</v>
      </c>
      <c r="D134" t="s">
        <v>46</v>
      </c>
      <c r="E134" t="s">
        <v>47</v>
      </c>
      <c r="F134">
        <v>6</v>
      </c>
      <c r="G134">
        <v>0</v>
      </c>
      <c r="H134">
        <v>0</v>
      </c>
      <c r="I134">
        <v>0</v>
      </c>
    </row>
    <row r="135" spans="1:9" x14ac:dyDescent="0.25">
      <c r="A135" t="s">
        <v>76</v>
      </c>
      <c r="B135">
        <v>19</v>
      </c>
      <c r="C135">
        <v>12772090</v>
      </c>
      <c r="D135" t="s">
        <v>46</v>
      </c>
      <c r="E135" t="s">
        <v>47</v>
      </c>
      <c r="F135">
        <v>10</v>
      </c>
      <c r="G135">
        <v>0</v>
      </c>
      <c r="H135">
        <v>0</v>
      </c>
      <c r="I135">
        <v>0</v>
      </c>
    </row>
    <row r="136" spans="1:9" x14ac:dyDescent="0.25">
      <c r="A136" t="s">
        <v>77</v>
      </c>
      <c r="B136">
        <v>19</v>
      </c>
      <c r="C136">
        <v>12772090</v>
      </c>
      <c r="D136" t="s">
        <v>46</v>
      </c>
      <c r="E136" t="s">
        <v>47</v>
      </c>
      <c r="F136">
        <v>5</v>
      </c>
      <c r="G136">
        <v>0</v>
      </c>
      <c r="H136">
        <v>0</v>
      </c>
      <c r="I136">
        <v>0</v>
      </c>
    </row>
    <row r="137" spans="1:9" x14ac:dyDescent="0.25">
      <c r="A137" t="s">
        <v>78</v>
      </c>
      <c r="B137">
        <v>19</v>
      </c>
      <c r="C137">
        <v>12772090</v>
      </c>
      <c r="D137" t="s">
        <v>46</v>
      </c>
      <c r="E137" t="s">
        <v>47</v>
      </c>
      <c r="F137">
        <v>0</v>
      </c>
      <c r="G137">
        <v>0</v>
      </c>
      <c r="H137">
        <v>0</v>
      </c>
      <c r="I137">
        <v>0</v>
      </c>
    </row>
    <row r="138" spans="1:9" x14ac:dyDescent="0.25">
      <c r="A138" t="s">
        <v>79</v>
      </c>
      <c r="B138">
        <v>19</v>
      </c>
      <c r="C138">
        <v>12772090</v>
      </c>
      <c r="D138" t="s">
        <v>46</v>
      </c>
      <c r="E138" t="s">
        <v>47</v>
      </c>
      <c r="F138">
        <v>13</v>
      </c>
      <c r="G138">
        <v>0</v>
      </c>
      <c r="H138">
        <v>0</v>
      </c>
      <c r="I138">
        <v>0</v>
      </c>
    </row>
    <row r="139" spans="1:9" x14ac:dyDescent="0.25">
      <c r="A139" t="s">
        <v>80</v>
      </c>
      <c r="B139">
        <v>19</v>
      </c>
      <c r="C139">
        <v>12772090</v>
      </c>
      <c r="D139" t="s">
        <v>46</v>
      </c>
      <c r="E139" t="s">
        <v>47</v>
      </c>
      <c r="F139">
        <v>24</v>
      </c>
      <c r="G139">
        <v>0</v>
      </c>
      <c r="H139">
        <v>0</v>
      </c>
      <c r="I139">
        <v>0</v>
      </c>
    </row>
    <row r="140" spans="1:9" x14ac:dyDescent="0.25">
      <c r="A140" t="s">
        <v>81</v>
      </c>
      <c r="B140">
        <v>19</v>
      </c>
      <c r="C140">
        <v>12772090</v>
      </c>
      <c r="D140" t="s">
        <v>46</v>
      </c>
      <c r="E140" t="s">
        <v>47</v>
      </c>
      <c r="F140">
        <v>11</v>
      </c>
      <c r="G140">
        <v>3</v>
      </c>
      <c r="H140">
        <v>7</v>
      </c>
      <c r="I140">
        <v>0.90909090909099999</v>
      </c>
    </row>
    <row r="141" spans="1:9" x14ac:dyDescent="0.25">
      <c r="A141" t="s">
        <v>82</v>
      </c>
      <c r="B141">
        <v>19</v>
      </c>
      <c r="C141">
        <v>12772090</v>
      </c>
      <c r="D141" t="s">
        <v>46</v>
      </c>
      <c r="E141" t="s">
        <v>47</v>
      </c>
      <c r="F141">
        <v>20</v>
      </c>
      <c r="G141">
        <v>17</v>
      </c>
      <c r="H141">
        <v>3</v>
      </c>
      <c r="I141">
        <v>1</v>
      </c>
    </row>
    <row r="142" spans="1:9" x14ac:dyDescent="0.25">
      <c r="A142" t="s">
        <v>45</v>
      </c>
      <c r="B142">
        <v>19</v>
      </c>
      <c r="C142">
        <v>49926533</v>
      </c>
      <c r="D142" t="s">
        <v>48</v>
      </c>
      <c r="E142" t="s">
        <v>46</v>
      </c>
      <c r="F142">
        <v>8001</v>
      </c>
      <c r="G142">
        <v>90</v>
      </c>
      <c r="H142">
        <v>127</v>
      </c>
      <c r="I142">
        <v>2.71216097988E-2</v>
      </c>
    </row>
    <row r="143" spans="1:9" x14ac:dyDescent="0.25">
      <c r="A143" t="s">
        <v>49</v>
      </c>
      <c r="B143">
        <v>19</v>
      </c>
      <c r="C143">
        <v>49926533</v>
      </c>
      <c r="D143" t="s">
        <v>48</v>
      </c>
      <c r="E143" t="s">
        <v>46</v>
      </c>
      <c r="F143">
        <v>1998</v>
      </c>
      <c r="G143">
        <v>28</v>
      </c>
      <c r="H143">
        <v>39</v>
      </c>
      <c r="I143">
        <v>3.3533533533499998E-2</v>
      </c>
    </row>
    <row r="144" spans="1:9" x14ac:dyDescent="0.25">
      <c r="A144" t="s">
        <v>50</v>
      </c>
      <c r="B144">
        <v>19</v>
      </c>
      <c r="C144">
        <v>49926533</v>
      </c>
      <c r="D144" t="s">
        <v>48</v>
      </c>
      <c r="E144" t="s">
        <v>46</v>
      </c>
      <c r="F144">
        <v>3768</v>
      </c>
      <c r="G144">
        <v>58</v>
      </c>
      <c r="H144">
        <v>71</v>
      </c>
      <c r="I144">
        <v>3.42356687898E-2</v>
      </c>
    </row>
    <row r="145" spans="1:9" x14ac:dyDescent="0.25">
      <c r="A145" t="s">
        <v>51</v>
      </c>
      <c r="B145">
        <v>19</v>
      </c>
      <c r="C145">
        <v>49926533</v>
      </c>
      <c r="D145" t="s">
        <v>48</v>
      </c>
      <c r="E145" t="s">
        <v>46</v>
      </c>
      <c r="F145">
        <v>2056</v>
      </c>
      <c r="G145">
        <v>31</v>
      </c>
      <c r="H145">
        <v>36</v>
      </c>
      <c r="I145">
        <v>3.2587548638099997E-2</v>
      </c>
    </row>
    <row r="146" spans="1:9" x14ac:dyDescent="0.25">
      <c r="A146" t="s">
        <v>52</v>
      </c>
      <c r="B146">
        <v>19</v>
      </c>
      <c r="C146">
        <v>49926533</v>
      </c>
      <c r="D146" t="s">
        <v>48</v>
      </c>
      <c r="E146" t="s">
        <v>46</v>
      </c>
      <c r="F146">
        <v>3553</v>
      </c>
      <c r="G146">
        <v>52</v>
      </c>
      <c r="H146">
        <v>71</v>
      </c>
      <c r="I146">
        <v>3.4618632141900002E-2</v>
      </c>
    </row>
    <row r="147" spans="1:9" x14ac:dyDescent="0.25">
      <c r="A147" t="s">
        <v>53</v>
      </c>
      <c r="B147">
        <v>19</v>
      </c>
      <c r="C147">
        <v>49926533</v>
      </c>
      <c r="D147" t="s">
        <v>48</v>
      </c>
      <c r="E147" t="s">
        <v>46</v>
      </c>
      <c r="F147">
        <v>4066</v>
      </c>
      <c r="G147">
        <v>67</v>
      </c>
      <c r="H147">
        <v>72</v>
      </c>
      <c r="I147">
        <v>3.4185932119999998E-2</v>
      </c>
    </row>
    <row r="148" spans="1:9" x14ac:dyDescent="0.25">
      <c r="A148" t="s">
        <v>54</v>
      </c>
      <c r="B148">
        <v>19</v>
      </c>
      <c r="C148">
        <v>49926533</v>
      </c>
      <c r="D148" t="s">
        <v>48</v>
      </c>
      <c r="E148" t="s">
        <v>46</v>
      </c>
      <c r="F148">
        <v>3600</v>
      </c>
      <c r="G148">
        <v>59</v>
      </c>
      <c r="H148">
        <v>73</v>
      </c>
      <c r="I148">
        <v>3.6666666666700001E-2</v>
      </c>
    </row>
    <row r="149" spans="1:9" x14ac:dyDescent="0.25">
      <c r="A149" t="s">
        <v>55</v>
      </c>
      <c r="B149">
        <v>19</v>
      </c>
      <c r="C149">
        <v>49926533</v>
      </c>
      <c r="D149" t="s">
        <v>48</v>
      </c>
      <c r="E149" t="s">
        <v>46</v>
      </c>
      <c r="F149">
        <v>0</v>
      </c>
      <c r="G149">
        <v>0</v>
      </c>
      <c r="H149">
        <v>0</v>
      </c>
      <c r="I149">
        <v>0</v>
      </c>
    </row>
    <row r="150" spans="1:9" x14ac:dyDescent="0.25">
      <c r="A150" t="s">
        <v>56</v>
      </c>
      <c r="B150">
        <v>19</v>
      </c>
      <c r="C150">
        <v>49926533</v>
      </c>
      <c r="D150" t="s">
        <v>48</v>
      </c>
      <c r="E150" t="s">
        <v>46</v>
      </c>
      <c r="F150">
        <v>4255</v>
      </c>
      <c r="G150">
        <v>65</v>
      </c>
      <c r="H150">
        <v>74</v>
      </c>
      <c r="I150">
        <v>3.26674500588E-2</v>
      </c>
    </row>
    <row r="151" spans="1:9" x14ac:dyDescent="0.25">
      <c r="A151" t="s">
        <v>57</v>
      </c>
      <c r="B151">
        <v>19</v>
      </c>
      <c r="C151">
        <v>49926533</v>
      </c>
      <c r="D151" t="s">
        <v>48</v>
      </c>
      <c r="E151" t="s">
        <v>46</v>
      </c>
      <c r="F151">
        <v>3514</v>
      </c>
      <c r="G151">
        <v>52</v>
      </c>
      <c r="H151">
        <v>72</v>
      </c>
      <c r="I151">
        <v>3.5287421741600003E-2</v>
      </c>
    </row>
    <row r="152" spans="1:9" x14ac:dyDescent="0.25">
      <c r="A152" t="s">
        <v>58</v>
      </c>
      <c r="B152">
        <v>19</v>
      </c>
      <c r="C152">
        <v>49926533</v>
      </c>
      <c r="D152" t="s">
        <v>48</v>
      </c>
      <c r="E152" t="s">
        <v>46</v>
      </c>
      <c r="F152">
        <v>2611</v>
      </c>
      <c r="G152">
        <v>31</v>
      </c>
      <c r="H152">
        <v>47</v>
      </c>
      <c r="I152">
        <v>2.9873611642999998E-2</v>
      </c>
    </row>
    <row r="153" spans="1:9" x14ac:dyDescent="0.25">
      <c r="A153" t="s">
        <v>59</v>
      </c>
      <c r="B153">
        <v>19</v>
      </c>
      <c r="C153">
        <v>49926533</v>
      </c>
      <c r="D153" t="s">
        <v>48</v>
      </c>
      <c r="E153" t="s">
        <v>46</v>
      </c>
      <c r="F153">
        <v>1558</v>
      </c>
      <c r="G153">
        <v>18</v>
      </c>
      <c r="H153">
        <v>23</v>
      </c>
      <c r="I153">
        <v>2.6315789473699999E-2</v>
      </c>
    </row>
    <row r="154" spans="1:9" x14ac:dyDescent="0.25">
      <c r="A154" t="s">
        <v>60</v>
      </c>
      <c r="B154">
        <v>19</v>
      </c>
      <c r="C154">
        <v>49926533</v>
      </c>
      <c r="D154" t="s">
        <v>48</v>
      </c>
      <c r="E154" t="s">
        <v>46</v>
      </c>
      <c r="F154">
        <v>4218</v>
      </c>
      <c r="G154">
        <v>54</v>
      </c>
      <c r="H154">
        <v>60</v>
      </c>
      <c r="I154">
        <v>2.7027027027000002E-2</v>
      </c>
    </row>
    <row r="155" spans="1:9" x14ac:dyDescent="0.25">
      <c r="A155" t="s">
        <v>61</v>
      </c>
      <c r="B155">
        <v>19</v>
      </c>
      <c r="C155">
        <v>49926533</v>
      </c>
      <c r="D155" t="s">
        <v>48</v>
      </c>
      <c r="E155" t="s">
        <v>46</v>
      </c>
      <c r="F155">
        <v>3163</v>
      </c>
      <c r="G155">
        <v>42</v>
      </c>
      <c r="H155">
        <v>47</v>
      </c>
      <c r="I155">
        <v>2.8137843819199999E-2</v>
      </c>
    </row>
    <row r="156" spans="1:9" x14ac:dyDescent="0.25">
      <c r="A156" t="s">
        <v>62</v>
      </c>
      <c r="B156">
        <v>19</v>
      </c>
      <c r="C156">
        <v>49926533</v>
      </c>
      <c r="D156" t="s">
        <v>48</v>
      </c>
      <c r="E156" t="s">
        <v>46</v>
      </c>
      <c r="F156">
        <v>3432</v>
      </c>
      <c r="G156">
        <v>37</v>
      </c>
      <c r="H156">
        <v>50</v>
      </c>
      <c r="I156">
        <v>2.5349650349699999E-2</v>
      </c>
    </row>
    <row r="157" spans="1:9" x14ac:dyDescent="0.25">
      <c r="A157" t="s">
        <v>63</v>
      </c>
      <c r="B157">
        <v>19</v>
      </c>
      <c r="C157">
        <v>49926533</v>
      </c>
      <c r="D157" t="s">
        <v>48</v>
      </c>
      <c r="E157" t="s">
        <v>46</v>
      </c>
      <c r="F157">
        <v>6129</v>
      </c>
      <c r="G157">
        <v>80</v>
      </c>
      <c r="H157">
        <v>107</v>
      </c>
      <c r="I157">
        <v>3.0510686898399999E-2</v>
      </c>
    </row>
    <row r="158" spans="1:9" x14ac:dyDescent="0.25">
      <c r="A158" t="s">
        <v>64</v>
      </c>
      <c r="B158">
        <v>19</v>
      </c>
      <c r="C158">
        <v>49926533</v>
      </c>
      <c r="D158" t="s">
        <v>48</v>
      </c>
      <c r="E158" t="s">
        <v>46</v>
      </c>
      <c r="F158">
        <v>1847</v>
      </c>
      <c r="G158">
        <v>19</v>
      </c>
      <c r="H158">
        <v>30</v>
      </c>
      <c r="I158">
        <v>2.65295073091E-2</v>
      </c>
    </row>
    <row r="159" spans="1:9" x14ac:dyDescent="0.25">
      <c r="A159" t="s">
        <v>65</v>
      </c>
      <c r="B159">
        <v>19</v>
      </c>
      <c r="C159">
        <v>49926533</v>
      </c>
      <c r="D159" t="s">
        <v>48</v>
      </c>
      <c r="E159" t="s">
        <v>46</v>
      </c>
      <c r="F159">
        <v>2628</v>
      </c>
      <c r="G159">
        <v>43</v>
      </c>
      <c r="H159">
        <v>43</v>
      </c>
      <c r="I159">
        <v>3.2724505327199997E-2</v>
      </c>
    </row>
    <row r="160" spans="1:9" x14ac:dyDescent="0.25">
      <c r="A160" t="s">
        <v>66</v>
      </c>
      <c r="B160">
        <v>19</v>
      </c>
      <c r="C160">
        <v>49926533</v>
      </c>
      <c r="D160" t="s">
        <v>48</v>
      </c>
      <c r="E160" t="s">
        <v>46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t="s">
        <v>67</v>
      </c>
      <c r="B161">
        <v>19</v>
      </c>
      <c r="C161">
        <v>49926533</v>
      </c>
      <c r="D161" t="s">
        <v>48</v>
      </c>
      <c r="E161" t="s">
        <v>46</v>
      </c>
      <c r="F161">
        <v>3039</v>
      </c>
      <c r="G161">
        <v>29</v>
      </c>
      <c r="H161">
        <v>46</v>
      </c>
      <c r="I161">
        <v>2.4679170779899999E-2</v>
      </c>
    </row>
    <row r="162" spans="1:9" x14ac:dyDescent="0.25">
      <c r="A162" t="s">
        <v>68</v>
      </c>
      <c r="B162">
        <v>19</v>
      </c>
      <c r="C162">
        <v>49926533</v>
      </c>
      <c r="D162" t="s">
        <v>48</v>
      </c>
      <c r="E162" t="s">
        <v>46</v>
      </c>
      <c r="F162">
        <v>2055</v>
      </c>
      <c r="G162">
        <v>17</v>
      </c>
      <c r="H162">
        <v>38</v>
      </c>
      <c r="I162">
        <v>2.6763990267599999E-2</v>
      </c>
    </row>
    <row r="163" spans="1:9" x14ac:dyDescent="0.25">
      <c r="A163" t="s">
        <v>69</v>
      </c>
      <c r="B163">
        <v>19</v>
      </c>
      <c r="C163">
        <v>49926533</v>
      </c>
      <c r="D163" t="s">
        <v>48</v>
      </c>
      <c r="E163" t="s">
        <v>46</v>
      </c>
      <c r="F163">
        <v>7090</v>
      </c>
      <c r="G163">
        <v>93</v>
      </c>
      <c r="H163">
        <v>100</v>
      </c>
      <c r="I163">
        <v>2.7221438646000001E-2</v>
      </c>
    </row>
    <row r="164" spans="1:9" x14ac:dyDescent="0.25">
      <c r="A164" t="s">
        <v>70</v>
      </c>
      <c r="B164">
        <v>19</v>
      </c>
      <c r="C164">
        <v>49926533</v>
      </c>
      <c r="D164" t="s">
        <v>48</v>
      </c>
      <c r="E164" t="s">
        <v>46</v>
      </c>
      <c r="F164">
        <v>2277</v>
      </c>
      <c r="G164">
        <v>33</v>
      </c>
      <c r="H164">
        <v>49</v>
      </c>
      <c r="I164">
        <v>3.6012296881899997E-2</v>
      </c>
    </row>
    <row r="165" spans="1:9" x14ac:dyDescent="0.25">
      <c r="A165" t="s">
        <v>71</v>
      </c>
      <c r="B165">
        <v>19</v>
      </c>
      <c r="C165">
        <v>49926533</v>
      </c>
      <c r="D165" t="s">
        <v>48</v>
      </c>
      <c r="E165" t="s">
        <v>46</v>
      </c>
      <c r="F165">
        <v>1913</v>
      </c>
      <c r="G165">
        <v>22</v>
      </c>
      <c r="H165">
        <v>20</v>
      </c>
      <c r="I165">
        <v>2.1955044432800001E-2</v>
      </c>
    </row>
    <row r="166" spans="1:9" x14ac:dyDescent="0.25">
      <c r="A166" t="s">
        <v>72</v>
      </c>
      <c r="B166">
        <v>19</v>
      </c>
      <c r="C166">
        <v>49926533</v>
      </c>
      <c r="D166" t="s">
        <v>48</v>
      </c>
      <c r="E166" t="s">
        <v>46</v>
      </c>
      <c r="F166">
        <v>3657</v>
      </c>
      <c r="G166">
        <v>50</v>
      </c>
      <c r="H166">
        <v>67</v>
      </c>
      <c r="I166">
        <v>3.1993437243600001E-2</v>
      </c>
    </row>
    <row r="167" spans="1:9" x14ac:dyDescent="0.25">
      <c r="A167" t="s">
        <v>73</v>
      </c>
      <c r="B167">
        <v>19</v>
      </c>
      <c r="C167">
        <v>49926533</v>
      </c>
      <c r="D167" t="s">
        <v>48</v>
      </c>
      <c r="E167" t="s">
        <v>46</v>
      </c>
      <c r="F167">
        <v>3779</v>
      </c>
      <c r="G167">
        <v>51</v>
      </c>
      <c r="H167">
        <v>61</v>
      </c>
      <c r="I167">
        <v>2.9637470230200001E-2</v>
      </c>
    </row>
    <row r="168" spans="1:9" x14ac:dyDescent="0.25">
      <c r="A168" t="s">
        <v>74</v>
      </c>
      <c r="B168">
        <v>19</v>
      </c>
      <c r="C168">
        <v>49926533</v>
      </c>
      <c r="D168" t="s">
        <v>48</v>
      </c>
      <c r="E168" t="s">
        <v>46</v>
      </c>
      <c r="F168">
        <v>3078</v>
      </c>
      <c r="G168">
        <v>35</v>
      </c>
      <c r="H168">
        <v>39</v>
      </c>
      <c r="I168">
        <v>2.4041585445099999E-2</v>
      </c>
    </row>
    <row r="169" spans="1:9" x14ac:dyDescent="0.25">
      <c r="A169" t="s">
        <v>75</v>
      </c>
      <c r="B169">
        <v>19</v>
      </c>
      <c r="C169">
        <v>49926533</v>
      </c>
      <c r="D169" t="s">
        <v>48</v>
      </c>
      <c r="E169" t="s">
        <v>46</v>
      </c>
      <c r="F169">
        <v>2200</v>
      </c>
      <c r="G169">
        <v>29</v>
      </c>
      <c r="H169">
        <v>40</v>
      </c>
      <c r="I169">
        <v>3.1363636363599998E-2</v>
      </c>
    </row>
    <row r="170" spans="1:9" x14ac:dyDescent="0.25">
      <c r="A170" t="s">
        <v>76</v>
      </c>
      <c r="B170">
        <v>19</v>
      </c>
      <c r="C170">
        <v>49926533</v>
      </c>
      <c r="D170" t="s">
        <v>48</v>
      </c>
      <c r="E170" t="s">
        <v>46</v>
      </c>
      <c r="F170">
        <v>2898</v>
      </c>
      <c r="G170">
        <v>30</v>
      </c>
      <c r="H170">
        <v>48</v>
      </c>
      <c r="I170">
        <v>2.6915113871600001E-2</v>
      </c>
    </row>
    <row r="171" spans="1:9" x14ac:dyDescent="0.25">
      <c r="A171" t="s">
        <v>77</v>
      </c>
      <c r="B171">
        <v>19</v>
      </c>
      <c r="C171">
        <v>49926533</v>
      </c>
      <c r="D171" t="s">
        <v>48</v>
      </c>
      <c r="E171" t="s">
        <v>46</v>
      </c>
      <c r="F171">
        <v>4385</v>
      </c>
      <c r="G171">
        <v>50</v>
      </c>
      <c r="H171">
        <v>54</v>
      </c>
      <c r="I171">
        <v>2.3717217787900001E-2</v>
      </c>
    </row>
    <row r="172" spans="1:9" x14ac:dyDescent="0.25">
      <c r="A172" t="s">
        <v>78</v>
      </c>
      <c r="B172">
        <v>19</v>
      </c>
      <c r="C172">
        <v>49926533</v>
      </c>
      <c r="D172" t="s">
        <v>48</v>
      </c>
      <c r="E172" t="s">
        <v>46</v>
      </c>
      <c r="F172">
        <v>0</v>
      </c>
      <c r="G172">
        <v>0</v>
      </c>
      <c r="H172">
        <v>0</v>
      </c>
      <c r="I172">
        <v>0</v>
      </c>
    </row>
    <row r="173" spans="1:9" x14ac:dyDescent="0.25">
      <c r="A173" t="s">
        <v>79</v>
      </c>
      <c r="B173">
        <v>19</v>
      </c>
      <c r="C173">
        <v>49926533</v>
      </c>
      <c r="D173" t="s">
        <v>48</v>
      </c>
      <c r="E173" t="s">
        <v>46</v>
      </c>
      <c r="F173">
        <v>4108</v>
      </c>
      <c r="G173">
        <v>51</v>
      </c>
      <c r="H173">
        <v>69</v>
      </c>
      <c r="I173">
        <v>2.9211295034099999E-2</v>
      </c>
    </row>
    <row r="174" spans="1:9" x14ac:dyDescent="0.25">
      <c r="A174" t="s">
        <v>80</v>
      </c>
      <c r="B174">
        <v>19</v>
      </c>
      <c r="C174">
        <v>49926533</v>
      </c>
      <c r="D174" t="s">
        <v>48</v>
      </c>
      <c r="E174" t="s">
        <v>46</v>
      </c>
      <c r="F174">
        <v>4319</v>
      </c>
      <c r="G174">
        <v>51</v>
      </c>
      <c r="H174">
        <v>82</v>
      </c>
      <c r="I174">
        <v>3.0794165315999999E-2</v>
      </c>
    </row>
    <row r="175" spans="1:9" x14ac:dyDescent="0.25">
      <c r="A175" t="s">
        <v>81</v>
      </c>
      <c r="B175">
        <v>19</v>
      </c>
      <c r="C175">
        <v>49926533</v>
      </c>
      <c r="D175" t="s">
        <v>48</v>
      </c>
      <c r="E175" t="s">
        <v>46</v>
      </c>
      <c r="F175">
        <v>2863</v>
      </c>
      <c r="G175">
        <v>43</v>
      </c>
      <c r="H175">
        <v>45</v>
      </c>
      <c r="I175">
        <v>3.07369891722E-2</v>
      </c>
    </row>
    <row r="176" spans="1:9" x14ac:dyDescent="0.25">
      <c r="A176" t="s">
        <v>82</v>
      </c>
      <c r="B176">
        <v>19</v>
      </c>
      <c r="C176">
        <v>49926533</v>
      </c>
      <c r="D176" t="s">
        <v>48</v>
      </c>
      <c r="E176" t="s">
        <v>46</v>
      </c>
      <c r="F176">
        <v>1874</v>
      </c>
      <c r="G176">
        <v>28</v>
      </c>
      <c r="H176">
        <v>33</v>
      </c>
      <c r="I176">
        <v>3.25506937033E-2</v>
      </c>
    </row>
  </sheetData>
  <sortState ref="A2:I176">
    <sortCondition ref="B2:B176"/>
    <sortCondition ref="C2:C176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>
      <pane ySplit="1" topLeftCell="A2" activePane="bottomLeft" state="frozen"/>
      <selection pane="bottomLeft" activeCell="O26" sqref="O26"/>
    </sheetView>
  </sheetViews>
  <sheetFormatPr defaultColWidth="8.85546875" defaultRowHeight="15" x14ac:dyDescent="0.25"/>
  <cols>
    <col min="1" max="1" width="11.140625" hidden="1" customWidth="1"/>
    <col min="2" max="2" width="9.140625" hidden="1" customWidth="1"/>
    <col min="3" max="3" width="11" hidden="1" customWidth="1"/>
    <col min="4" max="4" width="11.42578125" hidden="1" customWidth="1"/>
    <col min="5" max="5" width="15.42578125" hidden="1" customWidth="1"/>
    <col min="6" max="6" width="9.140625" hidden="1" customWidth="1"/>
    <col min="7" max="7" width="91.28515625" hidden="1" customWidth="1"/>
    <col min="8" max="8" width="7.5703125" bestFit="1" customWidth="1"/>
    <col min="9" max="9" width="12.85546875" bestFit="1" customWidth="1"/>
    <col min="10" max="10" width="10" bestFit="1" customWidth="1"/>
    <col min="11" max="11" width="7.5703125" bestFit="1" customWidth="1"/>
    <col min="12" max="12" width="3.5703125" bestFit="1" customWidth="1"/>
    <col min="13" max="13" width="16.140625" bestFit="1" customWidth="1"/>
    <col min="14" max="14" width="13.42578125" bestFit="1" customWidth="1"/>
    <col min="15" max="15" width="16" bestFit="1" customWidth="1"/>
  </cols>
  <sheetData>
    <row r="1" spans="1:15" x14ac:dyDescent="0.25">
      <c r="A1" s="1" t="s">
        <v>40</v>
      </c>
      <c r="B1" s="1" t="s">
        <v>39</v>
      </c>
      <c r="C1" s="1" t="s">
        <v>38</v>
      </c>
      <c r="D1" s="1" t="s">
        <v>37</v>
      </c>
      <c r="E1" s="1" t="s">
        <v>36</v>
      </c>
      <c r="F1" s="1" t="s">
        <v>35</v>
      </c>
      <c r="G1" s="1" t="s">
        <v>34</v>
      </c>
      <c r="H1" s="1" t="s">
        <v>43</v>
      </c>
      <c r="I1" s="1" t="s">
        <v>83</v>
      </c>
      <c r="J1" s="1" t="s">
        <v>0</v>
      </c>
      <c r="K1" s="1" t="s">
        <v>42</v>
      </c>
      <c r="L1" s="1" t="s">
        <v>41</v>
      </c>
      <c r="M1" s="1" t="s">
        <v>84</v>
      </c>
      <c r="N1" s="1" t="s">
        <v>85</v>
      </c>
      <c r="O1" s="1" t="s">
        <v>3</v>
      </c>
    </row>
    <row r="2" spans="1:15" x14ac:dyDescent="0.25">
      <c r="A2" s="1" t="s">
        <v>27</v>
      </c>
      <c r="B2" s="1" t="s">
        <v>7</v>
      </c>
      <c r="C2" s="1" t="s">
        <v>6</v>
      </c>
      <c r="D2" s="1"/>
      <c r="E2" s="1"/>
      <c r="F2" s="1" t="s">
        <v>5</v>
      </c>
      <c r="G2" s="1" t="s">
        <v>4</v>
      </c>
      <c r="H2" s="1" t="s">
        <v>45</v>
      </c>
      <c r="I2" s="1">
        <v>9</v>
      </c>
      <c r="J2" s="1">
        <v>131020812</v>
      </c>
      <c r="K2" s="1" t="s">
        <v>46</v>
      </c>
      <c r="L2" s="1" t="s">
        <v>5</v>
      </c>
      <c r="M2" s="1">
        <v>1993</v>
      </c>
      <c r="N2" s="1">
        <v>52</v>
      </c>
      <c r="O2" s="1">
        <f>N2 / (M2 + N2) * 100</f>
        <v>2.5427872860635694</v>
      </c>
    </row>
    <row r="3" spans="1:15" x14ac:dyDescent="0.25">
      <c r="A3" s="1" t="s">
        <v>24</v>
      </c>
      <c r="B3" s="1" t="s">
        <v>16</v>
      </c>
      <c r="C3" s="1" t="s">
        <v>15</v>
      </c>
      <c r="D3" s="1"/>
      <c r="E3" s="1"/>
      <c r="F3" s="1" t="s">
        <v>5</v>
      </c>
      <c r="G3" s="1" t="s">
        <v>4</v>
      </c>
      <c r="H3" s="1" t="s">
        <v>62</v>
      </c>
      <c r="I3" s="1">
        <v>9</v>
      </c>
      <c r="J3" s="1">
        <v>131020812</v>
      </c>
      <c r="K3" s="1" t="s">
        <v>46</v>
      </c>
      <c r="L3" s="1" t="s">
        <v>5</v>
      </c>
      <c r="M3" s="1">
        <v>328</v>
      </c>
      <c r="N3" s="1">
        <v>282</v>
      </c>
      <c r="O3" s="1">
        <f t="shared" ref="O3:O57" si="0">N3 / (M3 + N3) * 100</f>
        <v>46.229508196721312</v>
      </c>
    </row>
    <row r="4" spans="1:15" x14ac:dyDescent="0.25">
      <c r="A4" s="1" t="s">
        <v>33</v>
      </c>
      <c r="B4" s="1" t="s">
        <v>16</v>
      </c>
      <c r="C4" s="1" t="s">
        <v>15</v>
      </c>
      <c r="D4" s="1"/>
      <c r="E4" s="1"/>
      <c r="F4" s="1" t="s">
        <v>5</v>
      </c>
      <c r="G4" s="1" t="s">
        <v>4</v>
      </c>
      <c r="H4" s="1" t="s">
        <v>86</v>
      </c>
      <c r="I4" s="1">
        <v>9</v>
      </c>
      <c r="J4" s="1">
        <v>131020812</v>
      </c>
      <c r="K4" s="1" t="s">
        <v>46</v>
      </c>
      <c r="L4" s="1" t="s">
        <v>5</v>
      </c>
      <c r="M4" s="1">
        <v>658</v>
      </c>
      <c r="N4" s="1">
        <v>628</v>
      </c>
      <c r="O4" s="1">
        <f t="shared" si="0"/>
        <v>48.833592534992228</v>
      </c>
    </row>
    <row r="5" spans="1:15" x14ac:dyDescent="0.25">
      <c r="A5" s="1" t="s">
        <v>23</v>
      </c>
      <c r="B5" s="1" t="s">
        <v>10</v>
      </c>
      <c r="C5" s="1" t="s">
        <v>9</v>
      </c>
      <c r="D5" s="1"/>
      <c r="E5" s="1"/>
      <c r="F5" s="1" t="s">
        <v>5</v>
      </c>
      <c r="G5" s="1" t="s">
        <v>4</v>
      </c>
      <c r="H5" s="1" t="s">
        <v>61</v>
      </c>
      <c r="I5" s="1">
        <v>9</v>
      </c>
      <c r="J5" s="1">
        <v>131020812</v>
      </c>
      <c r="K5" s="1" t="s">
        <v>46</v>
      </c>
      <c r="L5" s="1" t="s">
        <v>5</v>
      </c>
      <c r="M5" s="1">
        <v>1860</v>
      </c>
      <c r="N5" s="1">
        <v>15</v>
      </c>
      <c r="O5" s="1">
        <f t="shared" si="0"/>
        <v>0.8</v>
      </c>
    </row>
    <row r="6" spans="1:15" x14ac:dyDescent="0.25">
      <c r="A6" s="1" t="s">
        <v>28</v>
      </c>
      <c r="B6" s="1" t="s">
        <v>16</v>
      </c>
      <c r="C6" s="1" t="s">
        <v>15</v>
      </c>
      <c r="D6" s="1"/>
      <c r="E6" s="1"/>
      <c r="F6" s="1" t="s">
        <v>5</v>
      </c>
      <c r="G6" s="1" t="s">
        <v>4</v>
      </c>
      <c r="H6" s="1" t="s">
        <v>80</v>
      </c>
      <c r="I6" s="1">
        <v>4</v>
      </c>
      <c r="J6" s="1">
        <v>93225845</v>
      </c>
      <c r="K6" s="1" t="s">
        <v>48</v>
      </c>
      <c r="L6" s="1" t="s">
        <v>47</v>
      </c>
      <c r="M6" s="1">
        <v>52469</v>
      </c>
      <c r="N6" s="1">
        <v>330</v>
      </c>
      <c r="O6" s="1">
        <f t="shared" si="0"/>
        <v>0.62501183734540422</v>
      </c>
    </row>
    <row r="7" spans="1:15" x14ac:dyDescent="0.25">
      <c r="A7" s="1" t="s">
        <v>33</v>
      </c>
      <c r="B7" s="1" t="s">
        <v>7</v>
      </c>
      <c r="C7" s="1" t="s">
        <v>6</v>
      </c>
      <c r="D7" s="1"/>
      <c r="E7" s="1"/>
      <c r="F7" s="1" t="s">
        <v>5</v>
      </c>
      <c r="G7" s="1" t="s">
        <v>4</v>
      </c>
      <c r="H7" s="1" t="s">
        <v>51</v>
      </c>
      <c r="I7" s="1">
        <v>4</v>
      </c>
      <c r="J7" s="1">
        <v>93225845</v>
      </c>
      <c r="K7" s="1" t="s">
        <v>48</v>
      </c>
      <c r="L7" s="1" t="s">
        <v>47</v>
      </c>
      <c r="M7" s="1">
        <v>42184</v>
      </c>
      <c r="N7" s="1">
        <v>182</v>
      </c>
      <c r="O7" s="1">
        <f t="shared" si="0"/>
        <v>0.42958976537789734</v>
      </c>
    </row>
    <row r="8" spans="1:15" x14ac:dyDescent="0.25">
      <c r="A8" s="1" t="s">
        <v>23</v>
      </c>
      <c r="B8" s="1" t="s">
        <v>16</v>
      </c>
      <c r="C8" s="1" t="s">
        <v>15</v>
      </c>
      <c r="D8" s="1"/>
      <c r="E8" s="1"/>
      <c r="F8" s="1" t="s">
        <v>5</v>
      </c>
      <c r="G8" s="1" t="s">
        <v>4</v>
      </c>
      <c r="H8" s="1" t="s">
        <v>79</v>
      </c>
      <c r="I8" s="1">
        <v>4</v>
      </c>
      <c r="J8" s="1">
        <v>93225845</v>
      </c>
      <c r="K8" s="1" t="s">
        <v>48</v>
      </c>
      <c r="L8" s="1" t="s">
        <v>47</v>
      </c>
      <c r="M8" s="1">
        <v>53867</v>
      </c>
      <c r="N8" s="1">
        <v>299</v>
      </c>
      <c r="O8" s="1">
        <f t="shared" si="0"/>
        <v>0.55200679392977148</v>
      </c>
    </row>
    <row r="9" spans="1:15" x14ac:dyDescent="0.25">
      <c r="A9" s="1" t="s">
        <v>30</v>
      </c>
      <c r="B9" s="1" t="s">
        <v>10</v>
      </c>
      <c r="C9" s="1" t="s">
        <v>9</v>
      </c>
      <c r="D9" s="1"/>
      <c r="E9" s="1"/>
      <c r="F9" s="1" t="s">
        <v>5</v>
      </c>
      <c r="G9" s="1" t="s">
        <v>4</v>
      </c>
      <c r="H9" s="1" t="s">
        <v>64</v>
      </c>
      <c r="I9" s="1">
        <v>13</v>
      </c>
      <c r="J9" s="1">
        <v>113742714</v>
      </c>
      <c r="K9" s="1" t="s">
        <v>48</v>
      </c>
      <c r="L9" s="1" t="s">
        <v>5</v>
      </c>
      <c r="M9" s="1">
        <v>55469</v>
      </c>
      <c r="N9" s="1">
        <v>197</v>
      </c>
      <c r="O9" s="1">
        <f t="shared" si="0"/>
        <v>0.35389645384974672</v>
      </c>
    </row>
    <row r="10" spans="1:15" x14ac:dyDescent="0.25">
      <c r="A10" s="1" t="s">
        <v>26</v>
      </c>
      <c r="B10" s="1" t="s">
        <v>7</v>
      </c>
      <c r="C10" s="1" t="s">
        <v>6</v>
      </c>
      <c r="D10" s="1"/>
      <c r="E10" s="1"/>
      <c r="F10" s="1" t="s">
        <v>5</v>
      </c>
      <c r="G10" s="1" t="s">
        <v>4</v>
      </c>
      <c r="H10" s="1" t="s">
        <v>45</v>
      </c>
      <c r="I10" s="1">
        <v>13</v>
      </c>
      <c r="J10" s="1">
        <v>113742714</v>
      </c>
      <c r="K10" s="1" t="s">
        <v>48</v>
      </c>
      <c r="L10" s="1" t="s">
        <v>5</v>
      </c>
      <c r="M10" s="1">
        <v>373</v>
      </c>
      <c r="N10" s="1">
        <v>5</v>
      </c>
      <c r="O10" s="1">
        <f t="shared" si="0"/>
        <v>1.3227513227513228</v>
      </c>
    </row>
    <row r="11" spans="1:15" x14ac:dyDescent="0.25">
      <c r="A11" s="1" t="s">
        <v>29</v>
      </c>
      <c r="B11" s="1" t="s">
        <v>16</v>
      </c>
      <c r="C11" s="1" t="s">
        <v>15</v>
      </c>
      <c r="D11" s="1"/>
      <c r="E11" s="1"/>
      <c r="F11" s="1" t="s">
        <v>5</v>
      </c>
      <c r="G11" s="1" t="s">
        <v>4</v>
      </c>
      <c r="H11" s="1" t="s">
        <v>80</v>
      </c>
      <c r="I11" s="1">
        <v>11</v>
      </c>
      <c r="J11" s="1">
        <v>47600657</v>
      </c>
      <c r="K11" s="1" t="s">
        <v>46</v>
      </c>
      <c r="L11" s="1" t="s">
        <v>47</v>
      </c>
      <c r="M11" s="1">
        <f>18620+24758</f>
        <v>43378</v>
      </c>
      <c r="N11" s="1">
        <f>192</f>
        <v>192</v>
      </c>
      <c r="O11" s="1">
        <f t="shared" si="0"/>
        <v>0.44067018590773466</v>
      </c>
    </row>
    <row r="12" spans="1:15" x14ac:dyDescent="0.25">
      <c r="A12" s="1" t="s">
        <v>29</v>
      </c>
      <c r="B12" s="1" t="s">
        <v>12</v>
      </c>
      <c r="C12" s="1" t="s">
        <v>11</v>
      </c>
      <c r="D12" s="1"/>
      <c r="E12" s="1"/>
      <c r="F12" s="1" t="s">
        <v>5</v>
      </c>
      <c r="G12" s="1" t="s">
        <v>4</v>
      </c>
      <c r="H12" s="1" t="s">
        <v>87</v>
      </c>
      <c r="I12" s="1">
        <v>11</v>
      </c>
      <c r="J12" s="1">
        <v>47600657</v>
      </c>
      <c r="K12" s="1" t="s">
        <v>46</v>
      </c>
      <c r="L12" s="1" t="s">
        <v>47</v>
      </c>
      <c r="M12" s="1">
        <f>20185+24676</f>
        <v>44861</v>
      </c>
      <c r="N12" s="1">
        <f>87+58</f>
        <v>145</v>
      </c>
      <c r="O12" s="1">
        <f t="shared" si="0"/>
        <v>0.32217926498689065</v>
      </c>
    </row>
    <row r="13" spans="1:15" x14ac:dyDescent="0.25">
      <c r="A13" s="1" t="s">
        <v>32</v>
      </c>
      <c r="B13" s="1" t="s">
        <v>18</v>
      </c>
      <c r="C13" s="1" t="s">
        <v>17</v>
      </c>
      <c r="D13" s="1"/>
      <c r="E13" s="1"/>
      <c r="F13" s="1" t="s">
        <v>5</v>
      </c>
      <c r="G13" s="1" t="s">
        <v>4</v>
      </c>
      <c r="H13" s="1" t="s">
        <v>88</v>
      </c>
      <c r="I13" s="1">
        <v>11</v>
      </c>
      <c r="J13" s="1">
        <v>47600657</v>
      </c>
      <c r="K13" s="1" t="s">
        <v>46</v>
      </c>
      <c r="L13" s="1" t="s">
        <v>47</v>
      </c>
      <c r="M13" s="1">
        <f>14400+18771</f>
        <v>33171</v>
      </c>
      <c r="N13" s="1">
        <f>101</f>
        <v>101</v>
      </c>
      <c r="O13" s="1">
        <f t="shared" si="0"/>
        <v>0.30355854772781915</v>
      </c>
    </row>
    <row r="14" spans="1:15" x14ac:dyDescent="0.25">
      <c r="A14" s="1" t="s">
        <v>32</v>
      </c>
      <c r="B14" s="1" t="s">
        <v>12</v>
      </c>
      <c r="C14" s="1" t="s">
        <v>11</v>
      </c>
      <c r="D14" s="1"/>
      <c r="E14" s="1"/>
      <c r="F14" s="1" t="s">
        <v>5</v>
      </c>
      <c r="G14" s="1" t="s">
        <v>4</v>
      </c>
      <c r="H14" s="1" t="s">
        <v>70</v>
      </c>
      <c r="I14" s="1">
        <v>11</v>
      </c>
      <c r="J14" s="1">
        <v>47600657</v>
      </c>
      <c r="K14" s="1" t="s">
        <v>46</v>
      </c>
      <c r="L14" s="1" t="s">
        <v>47</v>
      </c>
      <c r="M14" s="1">
        <f>11021+13607</f>
        <v>24628</v>
      </c>
      <c r="N14" s="1">
        <f>28+45</f>
        <v>73</v>
      </c>
      <c r="O14" s="1">
        <f t="shared" si="0"/>
        <v>0.2955345937411441</v>
      </c>
    </row>
    <row r="15" spans="1:15" x14ac:dyDescent="0.25">
      <c r="A15" s="1" t="s">
        <v>32</v>
      </c>
      <c r="B15" s="1" t="s">
        <v>7</v>
      </c>
      <c r="C15" s="1" t="s">
        <v>6</v>
      </c>
      <c r="D15" s="1"/>
      <c r="E15" s="1"/>
      <c r="F15" s="1" t="s">
        <v>5</v>
      </c>
      <c r="G15" s="1" t="s">
        <v>4</v>
      </c>
      <c r="H15" s="1" t="s">
        <v>51</v>
      </c>
      <c r="I15" s="1">
        <v>11</v>
      </c>
      <c r="J15" s="1">
        <v>47600657</v>
      </c>
      <c r="K15" s="1" t="s">
        <v>46</v>
      </c>
      <c r="L15" s="1" t="s">
        <v>47</v>
      </c>
      <c r="M15" s="1">
        <f>11464+14402</f>
        <v>25866</v>
      </c>
      <c r="N15" s="1">
        <f>43+30</f>
        <v>73</v>
      </c>
      <c r="O15" s="1">
        <f t="shared" si="0"/>
        <v>0.28142950769112152</v>
      </c>
    </row>
    <row r="16" spans="1:15" x14ac:dyDescent="0.25">
      <c r="A16" s="1" t="s">
        <v>24</v>
      </c>
      <c r="B16" s="1" t="s">
        <v>16</v>
      </c>
      <c r="C16" s="1" t="s">
        <v>15</v>
      </c>
      <c r="D16" s="1"/>
      <c r="E16" s="1"/>
      <c r="F16" s="1" t="s">
        <v>5</v>
      </c>
      <c r="G16" s="1" t="s">
        <v>4</v>
      </c>
      <c r="H16" s="1" t="s">
        <v>86</v>
      </c>
      <c r="I16" s="1">
        <v>11</v>
      </c>
      <c r="J16" s="1">
        <v>47600657</v>
      </c>
      <c r="K16" s="1" t="s">
        <v>46</v>
      </c>
      <c r="L16" s="1" t="s">
        <v>47</v>
      </c>
      <c r="M16" s="1">
        <f>12013+16450</f>
        <v>28463</v>
      </c>
      <c r="N16" s="1">
        <f>67+41</f>
        <v>108</v>
      </c>
      <c r="O16" s="1">
        <f t="shared" si="0"/>
        <v>0.37800567008505126</v>
      </c>
    </row>
    <row r="17" spans="1:15" x14ac:dyDescent="0.25">
      <c r="A17" s="1" t="s">
        <v>33</v>
      </c>
      <c r="B17" s="1" t="s">
        <v>10</v>
      </c>
      <c r="C17" s="1" t="s">
        <v>9</v>
      </c>
      <c r="D17" s="1"/>
      <c r="E17" s="1"/>
      <c r="F17" s="1" t="s">
        <v>5</v>
      </c>
      <c r="G17" s="1" t="s">
        <v>4</v>
      </c>
      <c r="H17" s="1" t="s">
        <v>59</v>
      </c>
      <c r="I17" s="1">
        <v>11</v>
      </c>
      <c r="J17" s="1">
        <v>47600657</v>
      </c>
      <c r="K17" s="1" t="s">
        <v>46</v>
      </c>
      <c r="L17" s="1" t="s">
        <v>47</v>
      </c>
      <c r="M17" s="1">
        <f>13425+17791</f>
        <v>31216</v>
      </c>
      <c r="N17" s="1">
        <f>45+61</f>
        <v>106</v>
      </c>
      <c r="O17" s="1">
        <f t="shared" si="0"/>
        <v>0.33842027967562738</v>
      </c>
    </row>
    <row r="18" spans="1:15" x14ac:dyDescent="0.25">
      <c r="A18" s="1" t="s">
        <v>31</v>
      </c>
      <c r="B18" s="1" t="s">
        <v>16</v>
      </c>
      <c r="C18" s="1" t="s">
        <v>15</v>
      </c>
      <c r="D18" s="1"/>
      <c r="E18" s="1"/>
      <c r="F18" s="1" t="s">
        <v>5</v>
      </c>
      <c r="G18" s="1" t="s">
        <v>4</v>
      </c>
      <c r="H18" s="1" t="s">
        <v>79</v>
      </c>
      <c r="I18" s="1">
        <v>11</v>
      </c>
      <c r="J18" s="1">
        <v>47600657</v>
      </c>
      <c r="K18" s="1" t="s">
        <v>46</v>
      </c>
      <c r="L18" s="1" t="s">
        <v>47</v>
      </c>
      <c r="M18" s="1">
        <f>11084+14947</f>
        <v>26031</v>
      </c>
      <c r="N18" s="1">
        <f>113</f>
        <v>113</v>
      </c>
      <c r="O18" s="1">
        <f t="shared" si="0"/>
        <v>0.43222154222766218</v>
      </c>
    </row>
    <row r="19" spans="1:15" x14ac:dyDescent="0.25">
      <c r="A19" s="1" t="s">
        <v>23</v>
      </c>
      <c r="B19" s="1" t="s">
        <v>12</v>
      </c>
      <c r="C19" s="1" t="s">
        <v>11</v>
      </c>
      <c r="D19" s="1"/>
      <c r="E19" s="1"/>
      <c r="F19" s="1" t="s">
        <v>5</v>
      </c>
      <c r="G19" s="1" t="s">
        <v>4</v>
      </c>
      <c r="H19" s="1" t="s">
        <v>71</v>
      </c>
      <c r="I19" s="1">
        <v>11</v>
      </c>
      <c r="J19" s="1">
        <v>47600657</v>
      </c>
      <c r="K19" s="1" t="s">
        <v>46</v>
      </c>
      <c r="L19" s="1" t="s">
        <v>47</v>
      </c>
      <c r="M19" s="1">
        <f>15637+19690</f>
        <v>35327</v>
      </c>
      <c r="N19" s="1">
        <f>66+52</f>
        <v>118</v>
      </c>
      <c r="O19" s="1">
        <f t="shared" si="0"/>
        <v>0.33291014247425588</v>
      </c>
    </row>
    <row r="20" spans="1:15" x14ac:dyDescent="0.25">
      <c r="A20" s="1" t="s">
        <v>30</v>
      </c>
      <c r="B20" s="1" t="s">
        <v>7</v>
      </c>
      <c r="C20" s="1" t="s">
        <v>6</v>
      </c>
      <c r="D20" s="1"/>
      <c r="E20" s="1"/>
      <c r="F20" s="1" t="s">
        <v>5</v>
      </c>
      <c r="G20" s="1" t="s">
        <v>4</v>
      </c>
      <c r="H20" s="1" t="s">
        <v>54</v>
      </c>
      <c r="I20" s="1">
        <v>7</v>
      </c>
      <c r="J20" s="1">
        <v>56149352</v>
      </c>
      <c r="K20" s="1" t="s">
        <v>48</v>
      </c>
      <c r="L20" s="1" t="s">
        <v>5</v>
      </c>
      <c r="M20" s="1">
        <f>9119+14877</f>
        <v>23996</v>
      </c>
      <c r="N20" s="1">
        <f>19+9</f>
        <v>28</v>
      </c>
      <c r="O20" s="1">
        <f t="shared" si="0"/>
        <v>0.11655011655011654</v>
      </c>
    </row>
    <row r="21" spans="1:15" x14ac:dyDescent="0.25">
      <c r="A21" s="1" t="s">
        <v>33</v>
      </c>
      <c r="B21" s="1" t="s">
        <v>18</v>
      </c>
      <c r="C21" s="1" t="s">
        <v>17</v>
      </c>
      <c r="D21" s="1"/>
      <c r="E21" s="1"/>
      <c r="F21" s="1" t="s">
        <v>5</v>
      </c>
      <c r="G21" s="1" t="s">
        <v>4</v>
      </c>
      <c r="H21" s="1" t="s">
        <v>88</v>
      </c>
      <c r="I21" s="1">
        <v>7</v>
      </c>
      <c r="J21" s="1">
        <v>56149352</v>
      </c>
      <c r="K21" s="1" t="s">
        <v>48</v>
      </c>
      <c r="L21" s="1" t="s">
        <v>5</v>
      </c>
      <c r="M21" s="1">
        <f>3247+10245</f>
        <v>13492</v>
      </c>
      <c r="N21" s="1">
        <f>27</f>
        <v>27</v>
      </c>
      <c r="O21" s="1">
        <f t="shared" si="0"/>
        <v>0.19971891412086692</v>
      </c>
    </row>
    <row r="22" spans="1:15" x14ac:dyDescent="0.25">
      <c r="A22" s="1" t="s">
        <v>30</v>
      </c>
      <c r="B22" s="1" t="s">
        <v>18</v>
      </c>
      <c r="C22" s="1" t="s">
        <v>17</v>
      </c>
      <c r="D22" s="1"/>
      <c r="E22" s="1"/>
      <c r="F22" s="1" t="s">
        <v>5</v>
      </c>
      <c r="G22" s="1" t="s">
        <v>4</v>
      </c>
      <c r="H22" s="1" t="s">
        <v>82</v>
      </c>
      <c r="I22" s="1">
        <v>1</v>
      </c>
      <c r="J22" s="1">
        <v>151238513</v>
      </c>
      <c r="K22" s="1" t="s">
        <v>46</v>
      </c>
      <c r="L22" s="1" t="s">
        <v>47</v>
      </c>
      <c r="M22" s="1">
        <f>37014+21576</f>
        <v>58590</v>
      </c>
      <c r="N22" s="1">
        <f>107+11</f>
        <v>118</v>
      </c>
      <c r="O22" s="1">
        <f t="shared" si="0"/>
        <v>0.20099475369625944</v>
      </c>
    </row>
    <row r="23" spans="1:15" x14ac:dyDescent="0.25">
      <c r="A23" s="1" t="s">
        <v>27</v>
      </c>
      <c r="B23" s="1" t="s">
        <v>10</v>
      </c>
      <c r="C23" s="1" t="s">
        <v>9</v>
      </c>
      <c r="D23" s="1"/>
      <c r="E23" s="1"/>
      <c r="F23" s="1" t="s">
        <v>5</v>
      </c>
      <c r="G23" s="1" t="s">
        <v>4</v>
      </c>
      <c r="H23" s="1" t="s">
        <v>57</v>
      </c>
      <c r="I23" s="1">
        <v>1</v>
      </c>
      <c r="J23" s="1">
        <v>151238513</v>
      </c>
      <c r="K23" s="1" t="s">
        <v>46</v>
      </c>
      <c r="L23" s="1" t="s">
        <v>47</v>
      </c>
      <c r="M23" s="1">
        <f>20522+12105</f>
        <v>32627</v>
      </c>
      <c r="N23" s="1">
        <f>68+8</f>
        <v>76</v>
      </c>
      <c r="O23" s="1">
        <f t="shared" si="0"/>
        <v>0.23239458153686207</v>
      </c>
    </row>
    <row r="24" spans="1:15" x14ac:dyDescent="0.25">
      <c r="A24" s="1" t="s">
        <v>25</v>
      </c>
      <c r="B24" s="1" t="s">
        <v>10</v>
      </c>
      <c r="C24" s="1" t="s">
        <v>9</v>
      </c>
      <c r="D24" s="1"/>
      <c r="E24" s="1"/>
      <c r="F24" s="1" t="s">
        <v>5</v>
      </c>
      <c r="G24" s="1" t="s">
        <v>4</v>
      </c>
      <c r="H24" s="1" t="s">
        <v>89</v>
      </c>
      <c r="I24" s="1">
        <v>1</v>
      </c>
      <c r="J24" s="1">
        <v>151238513</v>
      </c>
      <c r="K24" s="1" t="s">
        <v>46</v>
      </c>
      <c r="L24" s="1" t="s">
        <v>47</v>
      </c>
      <c r="M24" s="1">
        <f>14588+8595</f>
        <v>23183</v>
      </c>
      <c r="N24" s="1">
        <f>67</f>
        <v>67</v>
      </c>
      <c r="O24" s="1">
        <f t="shared" si="0"/>
        <v>0.28817204301075267</v>
      </c>
    </row>
    <row r="25" spans="1:15" x14ac:dyDescent="0.25">
      <c r="A25" s="1" t="s">
        <v>29</v>
      </c>
      <c r="B25" s="1" t="s">
        <v>7</v>
      </c>
      <c r="C25" s="1" t="s">
        <v>6</v>
      </c>
      <c r="D25" s="1"/>
      <c r="E25" s="1"/>
      <c r="F25" s="1" t="s">
        <v>5</v>
      </c>
      <c r="G25" s="1" t="s">
        <v>4</v>
      </c>
      <c r="H25" s="1" t="s">
        <v>90</v>
      </c>
      <c r="I25" s="1">
        <v>17</v>
      </c>
      <c r="J25" s="1">
        <v>74271953</v>
      </c>
      <c r="K25" s="1" t="s">
        <v>46</v>
      </c>
      <c r="L25" s="1" t="s">
        <v>47</v>
      </c>
      <c r="M25" s="1">
        <f>10225+12492</f>
        <v>22717</v>
      </c>
      <c r="N25" s="1">
        <f>108+8</f>
        <v>116</v>
      </c>
      <c r="O25" s="1">
        <f t="shared" si="0"/>
        <v>0.50803661367319231</v>
      </c>
    </row>
    <row r="26" spans="1:15" x14ac:dyDescent="0.25">
      <c r="A26" s="1" t="s">
        <v>28</v>
      </c>
      <c r="B26" s="1" t="s">
        <v>18</v>
      </c>
      <c r="C26" s="1" t="s">
        <v>17</v>
      </c>
      <c r="D26" s="1"/>
      <c r="E26" s="1"/>
      <c r="F26" s="1" t="s">
        <v>5</v>
      </c>
      <c r="G26" s="1" t="s">
        <v>4</v>
      </c>
      <c r="H26" s="1" t="s">
        <v>91</v>
      </c>
      <c r="I26" s="1">
        <v>17</v>
      </c>
      <c r="J26" s="1">
        <v>74271953</v>
      </c>
      <c r="K26" s="1" t="s">
        <v>46</v>
      </c>
      <c r="L26" s="1" t="s">
        <v>47</v>
      </c>
      <c r="M26" s="1">
        <f>2185+2344</f>
        <v>4529</v>
      </c>
      <c r="N26" s="1">
        <f>35</f>
        <v>35</v>
      </c>
      <c r="O26" s="1">
        <f t="shared" si="0"/>
        <v>0.76687116564417179</v>
      </c>
    </row>
    <row r="27" spans="1:15" x14ac:dyDescent="0.25">
      <c r="A27" s="1" t="s">
        <v>28</v>
      </c>
      <c r="B27" s="1" t="s">
        <v>7</v>
      </c>
      <c r="C27" s="1" t="s">
        <v>6</v>
      </c>
      <c r="D27" s="1"/>
      <c r="E27" s="1"/>
      <c r="F27" s="1" t="s">
        <v>5</v>
      </c>
      <c r="G27" s="1" t="s">
        <v>4</v>
      </c>
      <c r="H27" s="1" t="s">
        <v>55</v>
      </c>
      <c r="I27" s="1">
        <v>17</v>
      </c>
      <c r="J27" s="1">
        <v>74271953</v>
      </c>
      <c r="K27" s="1" t="s">
        <v>46</v>
      </c>
      <c r="L27" s="1" t="s">
        <v>47</v>
      </c>
      <c r="M27" s="1">
        <f>7432+9500</f>
        <v>16932</v>
      </c>
      <c r="N27" s="1">
        <f>74+6</f>
        <v>80</v>
      </c>
      <c r="O27" s="1">
        <f t="shared" si="0"/>
        <v>0.47025628967787447</v>
      </c>
    </row>
    <row r="28" spans="1:15" x14ac:dyDescent="0.25">
      <c r="A28" s="1" t="s">
        <v>27</v>
      </c>
      <c r="B28" s="1" t="s">
        <v>14</v>
      </c>
      <c r="C28" s="1" t="s">
        <v>13</v>
      </c>
      <c r="D28" s="1"/>
      <c r="E28" s="1"/>
      <c r="F28" s="1" t="s">
        <v>5</v>
      </c>
      <c r="G28" s="1" t="s">
        <v>4</v>
      </c>
      <c r="H28" s="1" t="s">
        <v>87</v>
      </c>
      <c r="I28" s="1">
        <v>16</v>
      </c>
      <c r="J28" s="1">
        <v>67289691</v>
      </c>
      <c r="K28" s="1" t="s">
        <v>48</v>
      </c>
      <c r="L28" s="1" t="s">
        <v>5</v>
      </c>
      <c r="M28" s="1">
        <f>15477+31690</f>
        <v>47167</v>
      </c>
      <c r="N28" s="1">
        <f>78+30</f>
        <v>108</v>
      </c>
      <c r="O28" s="1">
        <f t="shared" si="0"/>
        <v>0.22845055526176627</v>
      </c>
    </row>
    <row r="29" spans="1:15" x14ac:dyDescent="0.25">
      <c r="A29" s="1" t="s">
        <v>33</v>
      </c>
      <c r="B29" s="1" t="s">
        <v>12</v>
      </c>
      <c r="C29" s="1" t="s">
        <v>11</v>
      </c>
      <c r="D29" s="1"/>
      <c r="E29" s="1"/>
      <c r="F29" s="1" t="s">
        <v>5</v>
      </c>
      <c r="G29" s="1" t="s">
        <v>4</v>
      </c>
      <c r="H29" s="1" t="s">
        <v>70</v>
      </c>
      <c r="I29" s="1">
        <v>16</v>
      </c>
      <c r="J29" s="1">
        <v>67289691</v>
      </c>
      <c r="K29" s="1" t="s">
        <v>48</v>
      </c>
      <c r="L29" s="1" t="s">
        <v>5</v>
      </c>
      <c r="M29" s="1">
        <f>13012+27365</f>
        <v>40377</v>
      </c>
      <c r="N29" s="1">
        <f>93</f>
        <v>93</v>
      </c>
      <c r="O29" s="1">
        <f t="shared" si="0"/>
        <v>0.22979985174203113</v>
      </c>
    </row>
    <row r="30" spans="1:15" x14ac:dyDescent="0.25">
      <c r="A30" s="1" t="s">
        <v>29</v>
      </c>
      <c r="B30" s="1" t="s">
        <v>10</v>
      </c>
      <c r="C30" s="1" t="s">
        <v>9</v>
      </c>
      <c r="D30" s="1"/>
      <c r="E30" s="1"/>
      <c r="F30" s="1" t="s">
        <v>5</v>
      </c>
      <c r="G30" s="1" t="s">
        <v>4</v>
      </c>
      <c r="H30" s="1" t="s">
        <v>92</v>
      </c>
      <c r="I30" s="1">
        <v>12</v>
      </c>
      <c r="J30" s="1">
        <v>123950169</v>
      </c>
      <c r="K30" s="1" t="s">
        <v>48</v>
      </c>
      <c r="L30" s="1" t="s">
        <v>5</v>
      </c>
      <c r="M30" s="1">
        <f>30047+31533</f>
        <v>61580</v>
      </c>
      <c r="N30" s="1">
        <f>104+92</f>
        <v>196</v>
      </c>
      <c r="O30" s="1">
        <f t="shared" si="0"/>
        <v>0.31727531727531727</v>
      </c>
    </row>
    <row r="31" spans="1:15" x14ac:dyDescent="0.25">
      <c r="A31" s="1" t="s">
        <v>28</v>
      </c>
      <c r="B31" s="1" t="s">
        <v>12</v>
      </c>
      <c r="C31" s="1" t="s">
        <v>11</v>
      </c>
      <c r="D31" s="1"/>
      <c r="E31" s="1"/>
      <c r="F31" s="1" t="s">
        <v>5</v>
      </c>
      <c r="G31" s="1" t="s">
        <v>4</v>
      </c>
      <c r="H31" s="1" t="s">
        <v>52</v>
      </c>
      <c r="I31" s="1">
        <v>12</v>
      </c>
      <c r="J31" s="1">
        <v>123950169</v>
      </c>
      <c r="K31" s="1" t="s">
        <v>48</v>
      </c>
      <c r="L31" s="1" t="s">
        <v>5</v>
      </c>
      <c r="M31" s="1">
        <f>20692+22139</f>
        <v>42831</v>
      </c>
      <c r="N31" s="1">
        <f>104</f>
        <v>104</v>
      </c>
      <c r="O31" s="1">
        <f t="shared" si="0"/>
        <v>0.24222662163735881</v>
      </c>
    </row>
    <row r="32" spans="1:15" x14ac:dyDescent="0.25">
      <c r="A32" s="1" t="s">
        <v>25</v>
      </c>
      <c r="B32" s="1" t="s">
        <v>7</v>
      </c>
      <c r="C32" s="1" t="s">
        <v>6</v>
      </c>
      <c r="D32" s="1"/>
      <c r="E32" s="1"/>
      <c r="F32" s="1" t="s">
        <v>5</v>
      </c>
      <c r="G32" s="1" t="s">
        <v>4</v>
      </c>
      <c r="H32" s="1" t="s">
        <v>50</v>
      </c>
      <c r="I32" s="1">
        <v>12</v>
      </c>
      <c r="J32" s="1">
        <v>123950169</v>
      </c>
      <c r="K32" s="1" t="s">
        <v>48</v>
      </c>
      <c r="L32" s="1" t="s">
        <v>5</v>
      </c>
      <c r="M32" s="1">
        <f>15170+15932</f>
        <v>31102</v>
      </c>
      <c r="N32" s="1">
        <f>185+130</f>
        <v>315</v>
      </c>
      <c r="O32" s="1">
        <f t="shared" si="0"/>
        <v>1.0026418817837477</v>
      </c>
    </row>
    <row r="33" spans="1:15" x14ac:dyDescent="0.25">
      <c r="A33" s="1" t="s">
        <v>24</v>
      </c>
      <c r="B33" s="1" t="s">
        <v>12</v>
      </c>
      <c r="C33" s="1" t="s">
        <v>11</v>
      </c>
      <c r="D33" s="1"/>
      <c r="E33" s="1"/>
      <c r="F33" s="1" t="s">
        <v>5</v>
      </c>
      <c r="G33" s="1" t="s">
        <v>4</v>
      </c>
      <c r="H33" s="1" t="s">
        <v>50</v>
      </c>
      <c r="I33" s="1">
        <v>12</v>
      </c>
      <c r="J33" s="1">
        <v>123950169</v>
      </c>
      <c r="K33" s="1" t="s">
        <v>48</v>
      </c>
      <c r="L33" s="1" t="s">
        <v>5</v>
      </c>
      <c r="M33" s="1">
        <f>32564+36458</f>
        <v>69022</v>
      </c>
      <c r="N33" s="1">
        <f>100+51</f>
        <v>151</v>
      </c>
      <c r="O33" s="1">
        <f t="shared" si="0"/>
        <v>0.21829326471311059</v>
      </c>
    </row>
    <row r="34" spans="1:15" x14ac:dyDescent="0.25">
      <c r="A34" s="1" t="s">
        <v>24</v>
      </c>
      <c r="B34" s="1" t="s">
        <v>7</v>
      </c>
      <c r="C34" s="1" t="s">
        <v>6</v>
      </c>
      <c r="D34" s="1"/>
      <c r="E34" s="1"/>
      <c r="F34" s="1" t="s">
        <v>5</v>
      </c>
      <c r="G34" s="1" t="s">
        <v>4</v>
      </c>
      <c r="H34" s="1" t="s">
        <v>51</v>
      </c>
      <c r="I34" s="1">
        <v>12</v>
      </c>
      <c r="J34" s="1">
        <v>123950169</v>
      </c>
      <c r="K34" s="1" t="s">
        <v>48</v>
      </c>
      <c r="L34" s="1" t="s">
        <v>5</v>
      </c>
      <c r="M34" s="1">
        <f>25511+27445</f>
        <v>52956</v>
      </c>
      <c r="N34" s="1">
        <f>148+101</f>
        <v>249</v>
      </c>
      <c r="O34" s="1">
        <f t="shared" si="0"/>
        <v>0.46800112771356073</v>
      </c>
    </row>
    <row r="35" spans="1:15" x14ac:dyDescent="0.25">
      <c r="A35" s="1" t="s">
        <v>31</v>
      </c>
      <c r="B35" s="1" t="s">
        <v>7</v>
      </c>
      <c r="C35" s="1" t="s">
        <v>6</v>
      </c>
      <c r="D35" s="1"/>
      <c r="E35" s="1"/>
      <c r="F35" s="1" t="s">
        <v>5</v>
      </c>
      <c r="G35" s="1" t="s">
        <v>4</v>
      </c>
      <c r="H35" s="1" t="s">
        <v>52</v>
      </c>
      <c r="I35" s="1">
        <v>12</v>
      </c>
      <c r="J35" s="1">
        <v>123950169</v>
      </c>
      <c r="K35" s="1" t="s">
        <v>48</v>
      </c>
      <c r="L35" s="1" t="s">
        <v>5</v>
      </c>
      <c r="M35" s="1">
        <f>19290+20287</f>
        <v>39577</v>
      </c>
      <c r="N35" s="1">
        <f>54+15</f>
        <v>69</v>
      </c>
      <c r="O35" s="1">
        <f t="shared" si="0"/>
        <v>0.17404025626797157</v>
      </c>
    </row>
    <row r="36" spans="1:15" x14ac:dyDescent="0.25">
      <c r="A36" s="1" t="s">
        <v>26</v>
      </c>
      <c r="B36" s="1" t="s">
        <v>14</v>
      </c>
      <c r="C36" s="1" t="s">
        <v>13</v>
      </c>
      <c r="D36" s="1"/>
      <c r="E36" s="1"/>
      <c r="F36" s="1" t="s">
        <v>5</v>
      </c>
      <c r="G36" s="1" t="s">
        <v>4</v>
      </c>
      <c r="H36" s="1" t="s">
        <v>87</v>
      </c>
      <c r="I36" s="1">
        <v>22</v>
      </c>
      <c r="J36" s="1">
        <v>39811081</v>
      </c>
      <c r="K36" s="1" t="s">
        <v>48</v>
      </c>
      <c r="L36" s="1" t="s">
        <v>5</v>
      </c>
      <c r="M36" s="1">
        <f>134+198</f>
        <v>332</v>
      </c>
      <c r="N36" s="1">
        <f>1</f>
        <v>1</v>
      </c>
      <c r="O36" s="1">
        <f t="shared" si="0"/>
        <v>0.3003003003003003</v>
      </c>
    </row>
    <row r="37" spans="1:15" x14ac:dyDescent="0.25">
      <c r="A37" s="1" t="s">
        <v>25</v>
      </c>
      <c r="B37" s="1" t="s">
        <v>18</v>
      </c>
      <c r="C37" s="1" t="s">
        <v>17</v>
      </c>
      <c r="D37" s="1"/>
      <c r="E37" s="1"/>
      <c r="F37" s="1" t="s">
        <v>5</v>
      </c>
      <c r="G37" s="1" t="s">
        <v>4</v>
      </c>
      <c r="H37" s="1" t="s">
        <v>80</v>
      </c>
      <c r="I37" s="1">
        <v>22</v>
      </c>
      <c r="J37" s="1">
        <v>39811081</v>
      </c>
      <c r="K37" s="1" t="s">
        <v>48</v>
      </c>
      <c r="L37" s="1" t="s">
        <v>5</v>
      </c>
      <c r="M37" s="1">
        <f>31684+38599</f>
        <v>70283</v>
      </c>
      <c r="N37" s="1">
        <f>102+95</f>
        <v>197</v>
      </c>
      <c r="O37" s="1">
        <f t="shared" si="0"/>
        <v>0.27951191827468785</v>
      </c>
    </row>
    <row r="38" spans="1:15" x14ac:dyDescent="0.25">
      <c r="A38" s="1" t="s">
        <v>33</v>
      </c>
      <c r="B38" s="1" t="s">
        <v>14</v>
      </c>
      <c r="C38" s="1" t="s">
        <v>13</v>
      </c>
      <c r="D38" s="1"/>
      <c r="E38" s="1"/>
      <c r="F38" s="1" t="s">
        <v>5</v>
      </c>
      <c r="G38" s="1" t="s">
        <v>4</v>
      </c>
      <c r="H38" s="1" t="s">
        <v>93</v>
      </c>
      <c r="I38" s="1">
        <v>22</v>
      </c>
      <c r="J38" s="1">
        <v>39811081</v>
      </c>
      <c r="K38" s="1" t="s">
        <v>48</v>
      </c>
      <c r="L38" s="1" t="s">
        <v>5</v>
      </c>
      <c r="M38" s="1">
        <f>23085+29575</f>
        <v>52660</v>
      </c>
      <c r="N38" s="1">
        <f>97</f>
        <v>97</v>
      </c>
      <c r="O38" s="1">
        <f t="shared" si="0"/>
        <v>0.18386185719430598</v>
      </c>
    </row>
    <row r="39" spans="1:15" x14ac:dyDescent="0.25">
      <c r="A39" s="1" t="s">
        <v>31</v>
      </c>
      <c r="B39" s="1" t="s">
        <v>14</v>
      </c>
      <c r="C39" s="1" t="s">
        <v>13</v>
      </c>
      <c r="D39" s="1"/>
      <c r="E39" s="1"/>
      <c r="F39" s="1" t="s">
        <v>5</v>
      </c>
      <c r="G39" s="1" t="s">
        <v>4</v>
      </c>
      <c r="H39" s="1" t="s">
        <v>93</v>
      </c>
      <c r="I39" s="1">
        <v>22</v>
      </c>
      <c r="J39" s="1">
        <v>39811081</v>
      </c>
      <c r="K39" s="1" t="s">
        <v>48</v>
      </c>
      <c r="L39" s="1" t="s">
        <v>5</v>
      </c>
      <c r="M39" s="1">
        <f>23323+29593</f>
        <v>52916</v>
      </c>
      <c r="N39" s="1">
        <f>82</f>
        <v>82</v>
      </c>
      <c r="O39" s="1">
        <f t="shared" si="0"/>
        <v>0.15472281972904639</v>
      </c>
    </row>
    <row r="40" spans="1:15" x14ac:dyDescent="0.25">
      <c r="A40" s="1" t="s">
        <v>30</v>
      </c>
      <c r="B40" s="1" t="s">
        <v>16</v>
      </c>
      <c r="C40" s="1" t="s">
        <v>15</v>
      </c>
      <c r="D40" s="1"/>
      <c r="E40" s="1"/>
      <c r="F40" s="1" t="s">
        <v>5</v>
      </c>
      <c r="G40" s="1" t="s">
        <v>4</v>
      </c>
      <c r="H40" s="1" t="s">
        <v>79</v>
      </c>
      <c r="I40" s="1">
        <v>16</v>
      </c>
      <c r="J40" s="1">
        <v>426147</v>
      </c>
      <c r="K40" s="1" t="s">
        <v>48</v>
      </c>
      <c r="L40" s="1" t="s">
        <v>5</v>
      </c>
      <c r="M40" s="1">
        <f>14151+12129</f>
        <v>26280</v>
      </c>
      <c r="N40" s="1">
        <f>21+17</f>
        <v>38</v>
      </c>
      <c r="O40" s="1">
        <f t="shared" si="0"/>
        <v>0.14438787141880083</v>
      </c>
    </row>
    <row r="41" spans="1:15" x14ac:dyDescent="0.25">
      <c r="A41" s="1" t="s">
        <v>26</v>
      </c>
      <c r="B41" s="1" t="s">
        <v>18</v>
      </c>
      <c r="C41" s="1" t="s">
        <v>17</v>
      </c>
      <c r="D41" s="1"/>
      <c r="E41" s="1"/>
      <c r="F41" s="1" t="s">
        <v>5</v>
      </c>
      <c r="G41" s="1" t="s">
        <v>4</v>
      </c>
      <c r="H41" s="1" t="s">
        <v>80</v>
      </c>
      <c r="I41" s="1">
        <v>16</v>
      </c>
      <c r="J41" s="1">
        <v>426147</v>
      </c>
      <c r="K41" s="1" t="s">
        <v>48</v>
      </c>
      <c r="L41" s="1" t="s">
        <v>5</v>
      </c>
      <c r="M41" s="1">
        <f>245+146</f>
        <v>391</v>
      </c>
      <c r="N41" s="1">
        <f>1</f>
        <v>1</v>
      </c>
      <c r="O41" s="1">
        <f t="shared" si="0"/>
        <v>0.25510204081632654</v>
      </c>
    </row>
    <row r="42" spans="1:15" x14ac:dyDescent="0.25">
      <c r="A42" s="1" t="s">
        <v>25</v>
      </c>
      <c r="B42" s="1" t="s">
        <v>12</v>
      </c>
      <c r="C42" s="1" t="s">
        <v>11</v>
      </c>
      <c r="D42" s="1"/>
      <c r="E42" s="1"/>
      <c r="F42" s="1" t="s">
        <v>5</v>
      </c>
      <c r="G42" s="1" t="s">
        <v>4</v>
      </c>
      <c r="H42" s="1" t="s">
        <v>68</v>
      </c>
      <c r="I42" s="1">
        <v>16</v>
      </c>
      <c r="J42" s="1">
        <v>426147</v>
      </c>
      <c r="K42" s="1" t="s">
        <v>48</v>
      </c>
      <c r="L42" s="1" t="s">
        <v>5</v>
      </c>
      <c r="M42" s="1">
        <f>22570+16372</f>
        <v>38942</v>
      </c>
      <c r="N42" s="1">
        <f>80</f>
        <v>80</v>
      </c>
      <c r="O42" s="1">
        <f t="shared" si="0"/>
        <v>0.20501255701911741</v>
      </c>
    </row>
    <row r="43" spans="1:15" x14ac:dyDescent="0.25">
      <c r="A43" s="1" t="s">
        <v>31</v>
      </c>
      <c r="B43" s="1" t="s">
        <v>18</v>
      </c>
      <c r="C43" s="1" t="s">
        <v>17</v>
      </c>
      <c r="D43" s="1"/>
      <c r="E43" s="1"/>
      <c r="F43" s="1" t="s">
        <v>5</v>
      </c>
      <c r="G43" s="1" t="s">
        <v>4</v>
      </c>
      <c r="H43" s="1" t="s">
        <v>88</v>
      </c>
      <c r="I43" s="1">
        <v>16</v>
      </c>
      <c r="J43" s="1">
        <v>426147</v>
      </c>
      <c r="K43" s="1" t="s">
        <v>48</v>
      </c>
      <c r="L43" s="1" t="s">
        <v>5</v>
      </c>
      <c r="M43" s="1">
        <f>30536+22191</f>
        <v>52727</v>
      </c>
      <c r="N43" s="1">
        <f>29+35</f>
        <v>64</v>
      </c>
      <c r="O43" s="1">
        <f t="shared" si="0"/>
        <v>0.12123278589153454</v>
      </c>
    </row>
    <row r="44" spans="1:15" x14ac:dyDescent="0.25">
      <c r="A44" s="1" t="s">
        <v>29</v>
      </c>
      <c r="B44" s="1" t="s">
        <v>18</v>
      </c>
      <c r="C44" s="1" t="s">
        <v>17</v>
      </c>
      <c r="D44" s="1"/>
      <c r="E44" s="1"/>
      <c r="F44" s="1" t="s">
        <v>5</v>
      </c>
      <c r="G44" s="1" t="s">
        <v>4</v>
      </c>
      <c r="H44" s="1" t="s">
        <v>91</v>
      </c>
      <c r="I44" s="1">
        <v>7</v>
      </c>
      <c r="J44" s="1">
        <v>116955170</v>
      </c>
      <c r="K44" s="1" t="s">
        <v>96</v>
      </c>
      <c r="L44" s="1" t="s">
        <v>5</v>
      </c>
      <c r="M44" s="1">
        <v>34412</v>
      </c>
      <c r="N44" s="1">
        <v>279</v>
      </c>
      <c r="O44" s="1">
        <f t="shared" si="0"/>
        <v>0.80424317546337665</v>
      </c>
    </row>
    <row r="45" spans="1:15" x14ac:dyDescent="0.25">
      <c r="A45" s="1" t="s">
        <v>29</v>
      </c>
      <c r="B45" s="1" t="s">
        <v>14</v>
      </c>
      <c r="C45" s="1" t="s">
        <v>13</v>
      </c>
      <c r="D45" s="1"/>
      <c r="E45" s="1"/>
      <c r="F45" s="1" t="s">
        <v>5</v>
      </c>
      <c r="G45" s="1" t="s">
        <v>4</v>
      </c>
      <c r="H45" s="1" t="s">
        <v>94</v>
      </c>
      <c r="I45" s="1">
        <v>7</v>
      </c>
      <c r="J45" s="1">
        <v>116955170</v>
      </c>
      <c r="K45" s="1" t="s">
        <v>96</v>
      </c>
      <c r="L45" s="1" t="s">
        <v>5</v>
      </c>
      <c r="M45" s="1">
        <v>28513</v>
      </c>
      <c r="N45" s="1">
        <v>207</v>
      </c>
      <c r="O45" s="1">
        <f t="shared" si="0"/>
        <v>0.72075208913649025</v>
      </c>
    </row>
    <row r="46" spans="1:15" x14ac:dyDescent="0.25">
      <c r="A46" s="1" t="s">
        <v>28</v>
      </c>
      <c r="B46" s="1" t="s">
        <v>10</v>
      </c>
      <c r="C46" s="1" t="s">
        <v>9</v>
      </c>
      <c r="D46" s="1"/>
      <c r="E46" s="1"/>
      <c r="F46" s="1" t="s">
        <v>5</v>
      </c>
      <c r="G46" s="1" t="s">
        <v>4</v>
      </c>
      <c r="H46" s="1" t="s">
        <v>66</v>
      </c>
      <c r="I46" s="1">
        <v>7</v>
      </c>
      <c r="J46" s="1">
        <v>116955170</v>
      </c>
      <c r="K46" s="1" t="s">
        <v>96</v>
      </c>
      <c r="L46" s="1" t="s">
        <v>5</v>
      </c>
      <c r="M46" s="1">
        <v>30198</v>
      </c>
      <c r="N46" s="1">
        <v>213</v>
      </c>
      <c r="O46" s="1">
        <f t="shared" si="0"/>
        <v>0.70040445891289327</v>
      </c>
    </row>
    <row r="47" spans="1:15" x14ac:dyDescent="0.25">
      <c r="A47" s="1" t="s">
        <v>27</v>
      </c>
      <c r="B47" s="1" t="s">
        <v>12</v>
      </c>
      <c r="C47" s="1" t="s">
        <v>11</v>
      </c>
      <c r="D47" s="1"/>
      <c r="E47" s="1"/>
      <c r="F47" s="1" t="s">
        <v>5</v>
      </c>
      <c r="G47" s="1" t="s">
        <v>4</v>
      </c>
      <c r="H47" s="1" t="s">
        <v>67</v>
      </c>
      <c r="I47" s="1">
        <v>7</v>
      </c>
      <c r="J47" s="1">
        <v>116955170</v>
      </c>
      <c r="K47" s="1" t="s">
        <v>96</v>
      </c>
      <c r="L47" s="1" t="s">
        <v>5</v>
      </c>
      <c r="M47" s="1">
        <f>45784</f>
        <v>45784</v>
      </c>
      <c r="N47" s="1">
        <v>395</v>
      </c>
      <c r="O47" s="1">
        <f t="shared" si="0"/>
        <v>0.85536715823209675</v>
      </c>
    </row>
    <row r="48" spans="1:15" x14ac:dyDescent="0.25">
      <c r="A48" s="1" t="s">
        <v>26</v>
      </c>
      <c r="B48" s="1" t="s">
        <v>12</v>
      </c>
      <c r="C48" s="1" t="s">
        <v>11</v>
      </c>
      <c r="D48" s="1"/>
      <c r="E48" s="1"/>
      <c r="F48" s="1" t="s">
        <v>5</v>
      </c>
      <c r="G48" s="1" t="s">
        <v>4</v>
      </c>
      <c r="H48" s="1" t="s">
        <v>68</v>
      </c>
      <c r="I48" s="1">
        <v>7</v>
      </c>
      <c r="J48" s="1">
        <v>116955170</v>
      </c>
      <c r="K48" s="1" t="s">
        <v>96</v>
      </c>
      <c r="L48" s="1" t="s">
        <v>5</v>
      </c>
      <c r="M48" s="1">
        <v>516</v>
      </c>
      <c r="N48" s="1">
        <v>3</v>
      </c>
      <c r="O48" s="1">
        <f t="shared" si="0"/>
        <v>0.57803468208092479</v>
      </c>
    </row>
    <row r="49" spans="1:15" x14ac:dyDescent="0.25">
      <c r="A49" s="1" t="s">
        <v>25</v>
      </c>
      <c r="B49" s="1" t="s">
        <v>14</v>
      </c>
      <c r="C49" s="1" t="s">
        <v>13</v>
      </c>
      <c r="D49" s="1"/>
      <c r="E49" s="1"/>
      <c r="F49" s="1" t="s">
        <v>5</v>
      </c>
      <c r="G49" s="1" t="s">
        <v>4</v>
      </c>
      <c r="H49" s="1" t="s">
        <v>72</v>
      </c>
      <c r="I49" s="1">
        <v>7</v>
      </c>
      <c r="J49" s="1">
        <v>116955170</v>
      </c>
      <c r="K49" s="1" t="s">
        <v>96</v>
      </c>
      <c r="L49" s="1" t="s">
        <v>5</v>
      </c>
      <c r="M49" s="1">
        <v>56898</v>
      </c>
      <c r="N49" s="1">
        <v>416</v>
      </c>
      <c r="O49" s="1">
        <f t="shared" si="0"/>
        <v>0.72582615067871725</v>
      </c>
    </row>
    <row r="50" spans="1:15" x14ac:dyDescent="0.25">
      <c r="A50" s="1" t="s">
        <v>32</v>
      </c>
      <c r="B50" s="1" t="s">
        <v>16</v>
      </c>
      <c r="C50" s="1" t="s">
        <v>15</v>
      </c>
      <c r="D50" s="1"/>
      <c r="E50" s="1"/>
      <c r="F50" s="1" t="s">
        <v>5</v>
      </c>
      <c r="G50" s="1" t="s">
        <v>4</v>
      </c>
      <c r="H50" s="1" t="s">
        <v>86</v>
      </c>
      <c r="I50" s="1">
        <v>7</v>
      </c>
      <c r="J50" s="1">
        <v>116955170</v>
      </c>
      <c r="K50" s="1" t="s">
        <v>96</v>
      </c>
      <c r="L50" s="1" t="s">
        <v>5</v>
      </c>
      <c r="M50" s="1">
        <v>30900</v>
      </c>
      <c r="N50" s="1">
        <v>198</v>
      </c>
      <c r="O50" s="1">
        <f t="shared" si="0"/>
        <v>0.63669689369091254</v>
      </c>
    </row>
    <row r="51" spans="1:15" x14ac:dyDescent="0.25">
      <c r="A51" s="1" t="s">
        <v>32</v>
      </c>
      <c r="B51" s="1" t="s">
        <v>14</v>
      </c>
      <c r="C51" s="1" t="s">
        <v>13</v>
      </c>
      <c r="D51" s="1"/>
      <c r="E51" s="1"/>
      <c r="F51" s="1" t="s">
        <v>5</v>
      </c>
      <c r="G51" s="1" t="s">
        <v>4</v>
      </c>
      <c r="H51" s="1" t="s">
        <v>73</v>
      </c>
      <c r="I51" s="1">
        <v>7</v>
      </c>
      <c r="J51" s="1">
        <v>116955170</v>
      </c>
      <c r="K51" s="1" t="s">
        <v>96</v>
      </c>
      <c r="L51" s="1" t="s">
        <v>5</v>
      </c>
      <c r="M51" s="1">
        <v>24550</v>
      </c>
      <c r="N51" s="1">
        <v>159</v>
      </c>
      <c r="O51" s="1">
        <f t="shared" si="0"/>
        <v>0.64349022623335628</v>
      </c>
    </row>
    <row r="52" spans="1:15" x14ac:dyDescent="0.25">
      <c r="A52" s="1" t="s">
        <v>32</v>
      </c>
      <c r="B52" s="1" t="s">
        <v>10</v>
      </c>
      <c r="C52" s="1" t="s">
        <v>9</v>
      </c>
      <c r="D52" s="1"/>
      <c r="E52" s="1"/>
      <c r="F52" s="1" t="s">
        <v>5</v>
      </c>
      <c r="G52" s="1" t="s">
        <v>4</v>
      </c>
      <c r="H52" s="1" t="s">
        <v>58</v>
      </c>
      <c r="I52" s="1">
        <v>7</v>
      </c>
      <c r="J52" s="1">
        <v>116955170</v>
      </c>
      <c r="K52" s="1" t="s">
        <v>96</v>
      </c>
      <c r="L52" s="1" t="s">
        <v>5</v>
      </c>
      <c r="M52" s="1">
        <v>7426</v>
      </c>
      <c r="N52" s="1">
        <v>50</v>
      </c>
      <c r="O52" s="1">
        <f t="shared" si="0"/>
        <v>0.66880684858212947</v>
      </c>
    </row>
    <row r="53" spans="1:15" x14ac:dyDescent="0.25">
      <c r="A53" s="1" t="s">
        <v>24</v>
      </c>
      <c r="B53" s="1" t="s">
        <v>10</v>
      </c>
      <c r="C53" s="1" t="s">
        <v>9</v>
      </c>
      <c r="D53" s="1"/>
      <c r="E53" s="1"/>
      <c r="F53" s="1" t="s">
        <v>5</v>
      </c>
      <c r="G53" s="1" t="s">
        <v>4</v>
      </c>
      <c r="H53" s="1" t="s">
        <v>59</v>
      </c>
      <c r="I53" s="1">
        <v>7</v>
      </c>
      <c r="J53" s="1">
        <v>116955170</v>
      </c>
      <c r="K53" s="1" t="s">
        <v>96</v>
      </c>
      <c r="L53" s="1" t="s">
        <v>5</v>
      </c>
      <c r="M53" s="1">
        <f>49376</f>
        <v>49376</v>
      </c>
      <c r="N53" s="1">
        <v>362</v>
      </c>
      <c r="O53" s="1">
        <f t="shared" si="0"/>
        <v>0.72781374401865773</v>
      </c>
    </row>
    <row r="54" spans="1:15" x14ac:dyDescent="0.25">
      <c r="A54" s="1" t="s">
        <v>31</v>
      </c>
      <c r="B54" s="1" t="s">
        <v>12</v>
      </c>
      <c r="C54" s="1" t="s">
        <v>11</v>
      </c>
      <c r="D54" s="1"/>
      <c r="E54" s="1"/>
      <c r="F54" s="1" t="s">
        <v>5</v>
      </c>
      <c r="G54" s="1" t="s">
        <v>4</v>
      </c>
      <c r="H54" s="1" t="s">
        <v>71</v>
      </c>
      <c r="I54" s="1">
        <v>7</v>
      </c>
      <c r="J54" s="1">
        <v>116955170</v>
      </c>
      <c r="K54" s="1" t="s">
        <v>96</v>
      </c>
      <c r="L54" s="1" t="s">
        <v>5</v>
      </c>
      <c r="M54" s="1">
        <v>44270</v>
      </c>
      <c r="N54" s="1">
        <v>289</v>
      </c>
      <c r="O54" s="1">
        <f t="shared" si="0"/>
        <v>0.6485782894589196</v>
      </c>
    </row>
    <row r="55" spans="1:15" x14ac:dyDescent="0.25">
      <c r="A55" s="1" t="s">
        <v>31</v>
      </c>
      <c r="B55" s="1" t="s">
        <v>10</v>
      </c>
      <c r="C55" s="1" t="s">
        <v>9</v>
      </c>
      <c r="D55" s="1"/>
      <c r="E55" s="1"/>
      <c r="F55" s="1" t="s">
        <v>5</v>
      </c>
      <c r="G55" s="1" t="s">
        <v>4</v>
      </c>
      <c r="H55" s="1" t="s">
        <v>95</v>
      </c>
      <c r="I55" s="1">
        <v>7</v>
      </c>
      <c r="J55" s="1">
        <v>116955170</v>
      </c>
      <c r="K55" s="1" t="s">
        <v>96</v>
      </c>
      <c r="L55" s="1" t="s">
        <v>5</v>
      </c>
      <c r="M55" s="1">
        <f>36772</f>
        <v>36772</v>
      </c>
      <c r="N55" s="1">
        <v>232</v>
      </c>
      <c r="O55" s="1">
        <f t="shared" si="0"/>
        <v>0.62695924764890276</v>
      </c>
    </row>
    <row r="56" spans="1:15" x14ac:dyDescent="0.25">
      <c r="A56" s="1" t="s">
        <v>23</v>
      </c>
      <c r="B56" s="1" t="s">
        <v>18</v>
      </c>
      <c r="C56" s="1" t="s">
        <v>17</v>
      </c>
      <c r="D56" s="1"/>
      <c r="E56" s="1"/>
      <c r="F56" s="1" t="s">
        <v>5</v>
      </c>
      <c r="G56" s="1" t="s">
        <v>4</v>
      </c>
      <c r="H56" s="1" t="s">
        <v>81</v>
      </c>
      <c r="I56" s="1">
        <v>7</v>
      </c>
      <c r="J56" s="1">
        <v>116955170</v>
      </c>
      <c r="K56" s="1" t="s">
        <v>96</v>
      </c>
      <c r="L56" s="1" t="s">
        <v>5</v>
      </c>
      <c r="M56" s="1">
        <v>37251</v>
      </c>
      <c r="N56" s="1">
        <v>228</v>
      </c>
      <c r="O56" s="1">
        <f t="shared" si="0"/>
        <v>0.60834067077563436</v>
      </c>
    </row>
    <row r="57" spans="1:15" x14ac:dyDescent="0.25">
      <c r="A57" s="1" t="s">
        <v>23</v>
      </c>
      <c r="B57" s="1" t="s">
        <v>14</v>
      </c>
      <c r="C57" s="1" t="s">
        <v>13</v>
      </c>
      <c r="D57" s="1"/>
      <c r="E57" s="1"/>
      <c r="F57" s="1" t="s">
        <v>5</v>
      </c>
      <c r="G57" s="1" t="s">
        <v>4</v>
      </c>
      <c r="H57" s="1" t="s">
        <v>76</v>
      </c>
      <c r="I57" s="1">
        <v>7</v>
      </c>
      <c r="J57" s="1">
        <v>116955170</v>
      </c>
      <c r="K57" s="1" t="s">
        <v>96</v>
      </c>
      <c r="L57" s="1" t="s">
        <v>5</v>
      </c>
      <c r="M57" s="1">
        <v>41911</v>
      </c>
      <c r="N57" s="1">
        <v>289</v>
      </c>
      <c r="O57" s="1">
        <f t="shared" si="0"/>
        <v>0.68483412322274884</v>
      </c>
    </row>
    <row r="58" spans="1:15" x14ac:dyDescent="0.25">
      <c r="A58" s="1" t="s">
        <v>30</v>
      </c>
      <c r="B58" s="1" t="s">
        <v>22</v>
      </c>
      <c r="C58" s="1" t="s">
        <v>21</v>
      </c>
      <c r="D58" s="1"/>
      <c r="E58" s="1"/>
      <c r="F58" s="1" t="s">
        <v>5</v>
      </c>
      <c r="G58" s="1" t="s">
        <v>4</v>
      </c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" t="s">
        <v>30</v>
      </c>
      <c r="B59" s="1" t="s">
        <v>20</v>
      </c>
      <c r="C59" s="1" t="s">
        <v>19</v>
      </c>
      <c r="D59" s="1"/>
      <c r="E59" s="1"/>
      <c r="F59" s="1" t="s">
        <v>5</v>
      </c>
      <c r="G59" s="1" t="s">
        <v>4</v>
      </c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 t="s">
        <v>30</v>
      </c>
      <c r="B60" s="1" t="s">
        <v>14</v>
      </c>
      <c r="C60" s="1" t="s">
        <v>13</v>
      </c>
      <c r="D60" s="1"/>
      <c r="E60" s="1"/>
      <c r="F60" s="1" t="s">
        <v>5</v>
      </c>
      <c r="G60" s="1" t="s">
        <v>4</v>
      </c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 t="s">
        <v>30</v>
      </c>
      <c r="B61" s="1" t="s">
        <v>12</v>
      </c>
      <c r="C61" s="1" t="s">
        <v>11</v>
      </c>
      <c r="D61" s="1"/>
      <c r="E61" s="1"/>
      <c r="F61" s="1" t="s">
        <v>5</v>
      </c>
      <c r="G61" s="1" t="s">
        <v>4</v>
      </c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 t="s">
        <v>29</v>
      </c>
      <c r="B62" s="1" t="s">
        <v>22</v>
      </c>
      <c r="C62" s="1" t="s">
        <v>21</v>
      </c>
      <c r="D62" s="1"/>
      <c r="E62" s="1"/>
      <c r="F62" s="1" t="s">
        <v>5</v>
      </c>
      <c r="G62" s="1" t="s">
        <v>4</v>
      </c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 t="s">
        <v>29</v>
      </c>
      <c r="B63" s="1" t="s">
        <v>20</v>
      </c>
      <c r="C63" s="1" t="s">
        <v>19</v>
      </c>
      <c r="D63" s="1"/>
      <c r="E63" s="1"/>
      <c r="F63" s="1" t="s">
        <v>5</v>
      </c>
      <c r="G63" s="1" t="s">
        <v>4</v>
      </c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 t="s">
        <v>28</v>
      </c>
      <c r="B64" s="1" t="s">
        <v>22</v>
      </c>
      <c r="C64" s="1" t="s">
        <v>21</v>
      </c>
      <c r="D64" s="1"/>
      <c r="E64" s="1"/>
      <c r="F64" s="1" t="s">
        <v>5</v>
      </c>
      <c r="G64" s="1" t="s">
        <v>4</v>
      </c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 t="s">
        <v>28</v>
      </c>
      <c r="B65" s="1" t="s">
        <v>20</v>
      </c>
      <c r="C65" s="1" t="s">
        <v>19</v>
      </c>
      <c r="D65" s="1"/>
      <c r="E65" s="1"/>
      <c r="F65" s="1" t="s">
        <v>5</v>
      </c>
      <c r="G65" s="1" t="s">
        <v>4</v>
      </c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 t="s">
        <v>28</v>
      </c>
      <c r="B66" s="1" t="s">
        <v>14</v>
      </c>
      <c r="C66" s="1" t="s">
        <v>13</v>
      </c>
      <c r="D66" s="1"/>
      <c r="E66" s="1"/>
      <c r="F66" s="1" t="s">
        <v>5</v>
      </c>
      <c r="G66" s="1" t="s">
        <v>4</v>
      </c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 t="s">
        <v>27</v>
      </c>
      <c r="B67" s="1" t="s">
        <v>18</v>
      </c>
      <c r="C67" s="1" t="s">
        <v>17</v>
      </c>
      <c r="D67" s="1"/>
      <c r="E67" s="1"/>
      <c r="F67" s="1" t="s">
        <v>5</v>
      </c>
      <c r="G67" s="1" t="s">
        <v>4</v>
      </c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 t="s">
        <v>27</v>
      </c>
      <c r="B68" s="1" t="s">
        <v>16</v>
      </c>
      <c r="C68" s="1" t="s">
        <v>15</v>
      </c>
      <c r="D68" s="1"/>
      <c r="E68" s="1"/>
      <c r="F68" s="1" t="s">
        <v>5</v>
      </c>
      <c r="G68" s="1" t="s">
        <v>4</v>
      </c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 t="s">
        <v>26</v>
      </c>
      <c r="B69" s="1" t="s">
        <v>16</v>
      </c>
      <c r="C69" s="1" t="s">
        <v>15</v>
      </c>
      <c r="D69" s="1"/>
      <c r="E69" s="1"/>
      <c r="F69" s="1" t="s">
        <v>5</v>
      </c>
      <c r="G69" s="1" t="s">
        <v>4</v>
      </c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 t="s">
        <v>26</v>
      </c>
      <c r="B70" s="1" t="s">
        <v>10</v>
      </c>
      <c r="C70" s="1" t="s">
        <v>9</v>
      </c>
      <c r="D70" s="1"/>
      <c r="E70" s="1"/>
      <c r="F70" s="1" t="s">
        <v>5</v>
      </c>
      <c r="G70" s="1" t="s">
        <v>4</v>
      </c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 t="s">
        <v>25</v>
      </c>
      <c r="B71" s="1" t="s">
        <v>16</v>
      </c>
      <c r="C71" s="1" t="s">
        <v>15</v>
      </c>
      <c r="D71" s="1"/>
      <c r="E71" s="1"/>
      <c r="F71" s="1" t="s">
        <v>5</v>
      </c>
      <c r="G71" s="1" t="s">
        <v>4</v>
      </c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 t="s">
        <v>24</v>
      </c>
      <c r="B72" s="1" t="s">
        <v>18</v>
      </c>
      <c r="C72" s="1" t="s">
        <v>17</v>
      </c>
      <c r="D72" s="1"/>
      <c r="E72" s="1"/>
      <c r="F72" s="1" t="s">
        <v>5</v>
      </c>
      <c r="G72" s="1" t="s">
        <v>4</v>
      </c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 t="s">
        <v>24</v>
      </c>
      <c r="B73" s="1" t="s">
        <v>14</v>
      </c>
      <c r="C73" s="1" t="s">
        <v>13</v>
      </c>
      <c r="D73" s="1"/>
      <c r="E73" s="1"/>
      <c r="F73" s="1" t="s">
        <v>5</v>
      </c>
      <c r="G73" s="1" t="s">
        <v>4</v>
      </c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 t="s">
        <v>23</v>
      </c>
      <c r="B74" s="1" t="s">
        <v>7</v>
      </c>
      <c r="C74" s="1" t="s">
        <v>6</v>
      </c>
      <c r="D74" s="1"/>
      <c r="E74" s="1"/>
      <c r="F74" s="1" t="s">
        <v>5</v>
      </c>
      <c r="G74" s="1" t="s">
        <v>4</v>
      </c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 t="s">
        <v>8</v>
      </c>
      <c r="B75" s="1" t="s">
        <v>22</v>
      </c>
      <c r="C75" s="1" t="s">
        <v>21</v>
      </c>
      <c r="D75" s="1"/>
      <c r="E75" s="1"/>
      <c r="F75" s="1" t="s">
        <v>5</v>
      </c>
      <c r="G75" s="1" t="s">
        <v>4</v>
      </c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 t="s">
        <v>8</v>
      </c>
      <c r="B76" s="1" t="s">
        <v>20</v>
      </c>
      <c r="C76" s="1" t="s">
        <v>19</v>
      </c>
      <c r="D76" s="1"/>
      <c r="E76" s="1"/>
      <c r="F76" s="1" t="s">
        <v>5</v>
      </c>
      <c r="G76" s="1" t="s">
        <v>4</v>
      </c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" t="s">
        <v>8</v>
      </c>
      <c r="B77" s="1" t="s">
        <v>18</v>
      </c>
      <c r="C77" s="1" t="s">
        <v>17</v>
      </c>
      <c r="D77" s="1"/>
      <c r="E77" s="1"/>
      <c r="F77" s="1" t="s">
        <v>5</v>
      </c>
      <c r="G77" s="1" t="s">
        <v>4</v>
      </c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 t="s">
        <v>8</v>
      </c>
      <c r="B78" s="1" t="s">
        <v>16</v>
      </c>
      <c r="C78" s="1" t="s">
        <v>15</v>
      </c>
      <c r="D78" s="1"/>
      <c r="E78" s="1"/>
      <c r="F78" s="1" t="s">
        <v>5</v>
      </c>
      <c r="G78" s="1" t="s">
        <v>4</v>
      </c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 t="s">
        <v>8</v>
      </c>
      <c r="B79" s="1" t="s">
        <v>14</v>
      </c>
      <c r="C79" s="1" t="s">
        <v>13</v>
      </c>
      <c r="D79" s="1"/>
      <c r="E79" s="1"/>
      <c r="F79" s="1" t="s">
        <v>5</v>
      </c>
      <c r="G79" s="1" t="s">
        <v>4</v>
      </c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 t="s">
        <v>8</v>
      </c>
      <c r="B80" s="1" t="s">
        <v>12</v>
      </c>
      <c r="C80" s="1" t="s">
        <v>11</v>
      </c>
      <c r="D80" s="1"/>
      <c r="E80" s="1"/>
      <c r="F80" s="1" t="s">
        <v>5</v>
      </c>
      <c r="G80" s="1" t="s">
        <v>4</v>
      </c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 t="s">
        <v>8</v>
      </c>
      <c r="B81" s="1" t="s">
        <v>10</v>
      </c>
      <c r="C81" s="1" t="s">
        <v>9</v>
      </c>
      <c r="D81" s="1"/>
      <c r="E81" s="1"/>
      <c r="F81" s="1" t="s">
        <v>5</v>
      </c>
      <c r="G81" s="1" t="s">
        <v>4</v>
      </c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 t="s">
        <v>8</v>
      </c>
      <c r="B82" s="1" t="s">
        <v>7</v>
      </c>
      <c r="C82" s="1" t="s">
        <v>6</v>
      </c>
      <c r="D82" s="1"/>
      <c r="E82" s="1"/>
      <c r="F82" s="1" t="s">
        <v>5</v>
      </c>
      <c r="G82" s="1" t="s">
        <v>4</v>
      </c>
      <c r="H82" s="1"/>
      <c r="I82" s="1"/>
      <c r="J82" s="1"/>
      <c r="K82" s="1"/>
      <c r="L82" s="1"/>
      <c r="M82" s="1"/>
      <c r="N82" s="1"/>
      <c r="O82" s="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Targeted Sequencing 1</vt:lpstr>
      <vt:lpstr>Targeted Sequencing 2</vt:lpstr>
    </vt:vector>
  </TitlesOfParts>
  <Company>Kennedy Krieger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Freed, Donald N.</dc:creator>
  <cp:lastModifiedBy>Freed, Donald N.</cp:lastModifiedBy>
  <dcterms:created xsi:type="dcterms:W3CDTF">2014-02-10T18:54:45Z</dcterms:created>
  <dcterms:modified xsi:type="dcterms:W3CDTF">2015-08-06T19:17:14Z</dcterms:modified>
</cp:coreProperties>
</file>