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1120" yWindow="2200" windowWidth="24480" windowHeight="13860" tabRatio="500"/>
  </bookViews>
  <sheets>
    <sheet name="Fig 3" sheetId="1" r:id="rId1"/>
    <sheet name="Fig 4" sheetId="2" r:id="rId2"/>
    <sheet name="Fig 5b " sheetId="3" r:id="rId3"/>
    <sheet name="Fig 5c" sheetId="4" r:id="rId4"/>
  </sheets>
  <calcPr calcId="140001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148" i="2" l="1"/>
  <c r="X148" i="2"/>
  <c r="R148" i="2"/>
  <c r="S148" i="2"/>
  <c r="I148" i="2"/>
  <c r="J148" i="2"/>
  <c r="Y147" i="2"/>
  <c r="X147" i="2"/>
  <c r="R147" i="2"/>
  <c r="S147" i="2"/>
  <c r="I147" i="2"/>
  <c r="J147" i="2"/>
  <c r="Y146" i="2"/>
  <c r="X146" i="2"/>
  <c r="R146" i="2"/>
  <c r="S146" i="2"/>
  <c r="I146" i="2"/>
  <c r="J146" i="2"/>
  <c r="Y142" i="2"/>
  <c r="X142" i="2"/>
  <c r="R142" i="2"/>
  <c r="S142" i="2"/>
  <c r="I142" i="2"/>
  <c r="J142" i="2"/>
  <c r="Y141" i="2"/>
  <c r="X141" i="2"/>
  <c r="R141" i="2"/>
  <c r="S141" i="2"/>
  <c r="I141" i="2"/>
  <c r="J141" i="2"/>
  <c r="Y140" i="2"/>
  <c r="X140" i="2"/>
  <c r="R140" i="2"/>
  <c r="S140" i="2"/>
  <c r="I140" i="2"/>
  <c r="J140" i="2"/>
  <c r="Y139" i="2"/>
  <c r="X139" i="2"/>
  <c r="R139" i="2"/>
  <c r="S139" i="2"/>
  <c r="I139" i="2"/>
  <c r="J139" i="2"/>
  <c r="Y138" i="2"/>
  <c r="X138" i="2"/>
  <c r="R138" i="2"/>
  <c r="S138" i="2"/>
  <c r="I138" i="2"/>
  <c r="J138" i="2"/>
  <c r="Y137" i="2"/>
  <c r="X137" i="2"/>
  <c r="R137" i="2"/>
  <c r="S137" i="2"/>
  <c r="I137" i="2"/>
  <c r="J137" i="2"/>
  <c r="Y136" i="2"/>
  <c r="X136" i="2"/>
  <c r="R136" i="2"/>
  <c r="S136" i="2"/>
  <c r="I136" i="2"/>
  <c r="J136" i="2"/>
  <c r="Y135" i="2"/>
  <c r="X135" i="2"/>
  <c r="R135" i="2"/>
  <c r="S135" i="2"/>
  <c r="I135" i="2"/>
  <c r="J135" i="2"/>
  <c r="Y134" i="2"/>
  <c r="X134" i="2"/>
  <c r="R134" i="2"/>
  <c r="S134" i="2"/>
  <c r="I134" i="2"/>
  <c r="J134" i="2"/>
  <c r="Y133" i="2"/>
  <c r="X133" i="2"/>
  <c r="R133" i="2"/>
  <c r="S133" i="2"/>
  <c r="I133" i="2"/>
  <c r="J133" i="2"/>
  <c r="Y132" i="2"/>
  <c r="X132" i="2"/>
  <c r="R132" i="2"/>
  <c r="S132" i="2"/>
  <c r="I131" i="2"/>
  <c r="R131" i="2"/>
  <c r="L131" i="2"/>
  <c r="L132" i="2"/>
  <c r="I132" i="2"/>
  <c r="J132" i="2"/>
  <c r="Y131" i="2"/>
  <c r="X131" i="2"/>
  <c r="S131" i="2"/>
  <c r="J131" i="2"/>
  <c r="Y126" i="2"/>
  <c r="X126" i="2"/>
  <c r="I126" i="2"/>
  <c r="J126" i="2"/>
  <c r="Y125" i="2"/>
  <c r="X125" i="2"/>
  <c r="R125" i="2"/>
  <c r="S125" i="2"/>
  <c r="I125" i="2"/>
  <c r="J125" i="2"/>
  <c r="Y124" i="2"/>
  <c r="X124" i="2"/>
  <c r="R124" i="2"/>
  <c r="S124" i="2"/>
  <c r="I124" i="2"/>
  <c r="J124" i="2"/>
  <c r="Y123" i="2"/>
  <c r="X123" i="2"/>
  <c r="R123" i="2"/>
  <c r="S123" i="2"/>
  <c r="I123" i="2"/>
  <c r="J123" i="2"/>
  <c r="Y122" i="2"/>
  <c r="X122" i="2"/>
  <c r="R122" i="2"/>
  <c r="S122" i="2"/>
  <c r="I122" i="2"/>
  <c r="J122" i="2"/>
  <c r="Y121" i="2"/>
  <c r="X121" i="2"/>
  <c r="R121" i="2"/>
  <c r="S121" i="2"/>
  <c r="I121" i="2"/>
  <c r="J121" i="2"/>
  <c r="Y120" i="2"/>
  <c r="X120" i="2"/>
  <c r="R120" i="2"/>
  <c r="S120" i="2"/>
  <c r="I120" i="2"/>
  <c r="J120" i="2"/>
  <c r="Y119" i="2"/>
  <c r="X119" i="2"/>
  <c r="R119" i="2"/>
  <c r="S119" i="2"/>
  <c r="I119" i="2"/>
  <c r="J119" i="2"/>
  <c r="Y118" i="2"/>
  <c r="X118" i="2"/>
  <c r="R118" i="2"/>
  <c r="S118" i="2"/>
  <c r="I118" i="2"/>
  <c r="J118" i="2"/>
  <c r="Y117" i="2"/>
  <c r="X117" i="2"/>
  <c r="R117" i="2"/>
  <c r="S117" i="2"/>
  <c r="I117" i="2"/>
  <c r="J117" i="2"/>
  <c r="Y116" i="2"/>
  <c r="X116" i="2"/>
  <c r="R116" i="2"/>
  <c r="S116" i="2"/>
  <c r="I116" i="2"/>
  <c r="J116" i="2"/>
  <c r="Y115" i="2"/>
  <c r="X115" i="2"/>
  <c r="R115" i="2"/>
  <c r="S115" i="2"/>
  <c r="I115" i="2"/>
  <c r="J115" i="2"/>
  <c r="Y113" i="2"/>
  <c r="X113" i="2"/>
  <c r="R113" i="2"/>
  <c r="S113" i="2"/>
  <c r="I113" i="2"/>
  <c r="J113" i="2"/>
  <c r="Y112" i="2"/>
  <c r="X112" i="2"/>
  <c r="R112" i="2"/>
  <c r="S112" i="2"/>
  <c r="I112" i="2"/>
  <c r="J112" i="2"/>
  <c r="I111" i="2"/>
  <c r="J111" i="2"/>
  <c r="Y110" i="2"/>
  <c r="X110" i="2"/>
  <c r="R110" i="2"/>
  <c r="S110" i="2"/>
  <c r="I110" i="2"/>
  <c r="J110" i="2"/>
  <c r="Y109" i="2"/>
  <c r="X109" i="2"/>
  <c r="R109" i="2"/>
  <c r="S109" i="2"/>
  <c r="I109" i="2"/>
  <c r="J109" i="2"/>
  <c r="Y108" i="2"/>
  <c r="X108" i="2"/>
  <c r="R108" i="2"/>
  <c r="S108" i="2"/>
  <c r="I108" i="2"/>
  <c r="J108" i="2"/>
  <c r="Y107" i="2"/>
  <c r="X107" i="2"/>
  <c r="R107" i="2"/>
  <c r="S107" i="2"/>
  <c r="I107" i="2"/>
  <c r="J107" i="2"/>
  <c r="Y106" i="2"/>
  <c r="X106" i="2"/>
  <c r="R106" i="2"/>
  <c r="S106" i="2"/>
  <c r="I106" i="2"/>
  <c r="J106" i="2"/>
  <c r="Y105" i="2"/>
  <c r="X105" i="2"/>
  <c r="R105" i="2"/>
  <c r="S105" i="2"/>
  <c r="I105" i="2"/>
  <c r="J105" i="2"/>
  <c r="Y104" i="2"/>
  <c r="X104" i="2"/>
  <c r="R104" i="2"/>
  <c r="S104" i="2"/>
  <c r="I104" i="2"/>
  <c r="J104" i="2"/>
  <c r="Y103" i="2"/>
  <c r="X103" i="2"/>
  <c r="R103" i="2"/>
  <c r="S103" i="2"/>
  <c r="I102" i="2"/>
  <c r="R102" i="2"/>
  <c r="L102" i="2"/>
  <c r="L103" i="2"/>
  <c r="I103" i="2"/>
  <c r="J103" i="2"/>
  <c r="Y102" i="2"/>
  <c r="X102" i="2"/>
  <c r="S102" i="2"/>
  <c r="J102" i="2"/>
  <c r="Y98" i="2"/>
  <c r="X98" i="2"/>
  <c r="R98" i="2"/>
  <c r="S98" i="2"/>
  <c r="I98" i="2"/>
  <c r="J98" i="2"/>
  <c r="Y97" i="2"/>
  <c r="X97" i="2"/>
  <c r="R97" i="2"/>
  <c r="S97" i="2"/>
  <c r="I97" i="2"/>
  <c r="J97" i="2"/>
  <c r="Y96" i="2"/>
  <c r="X96" i="2"/>
  <c r="R96" i="2"/>
  <c r="S96" i="2"/>
  <c r="I96" i="2"/>
  <c r="J96" i="2"/>
  <c r="Y95" i="2"/>
  <c r="X95" i="2"/>
  <c r="R95" i="2"/>
  <c r="S95" i="2"/>
  <c r="I95" i="2"/>
  <c r="J95" i="2"/>
  <c r="Y94" i="2"/>
  <c r="X94" i="2"/>
  <c r="R94" i="2"/>
  <c r="S94" i="2"/>
  <c r="I94" i="2"/>
  <c r="J94" i="2"/>
  <c r="Y93" i="2"/>
  <c r="X93" i="2"/>
  <c r="R93" i="2"/>
  <c r="S93" i="2"/>
  <c r="I93" i="2"/>
  <c r="J93" i="2"/>
  <c r="Y92" i="2"/>
  <c r="X92" i="2"/>
  <c r="R92" i="2"/>
  <c r="S92" i="2"/>
  <c r="I92" i="2"/>
  <c r="J92" i="2"/>
  <c r="Y91" i="2"/>
  <c r="X91" i="2"/>
  <c r="R91" i="2"/>
  <c r="S91" i="2"/>
  <c r="I91" i="2"/>
  <c r="J91" i="2"/>
  <c r="Y90" i="2"/>
  <c r="X90" i="2"/>
  <c r="R90" i="2"/>
  <c r="S90" i="2"/>
  <c r="I90" i="2"/>
  <c r="J90" i="2"/>
  <c r="Y89" i="2"/>
  <c r="X89" i="2"/>
  <c r="R89" i="2"/>
  <c r="S89" i="2"/>
  <c r="I89" i="2"/>
  <c r="J89" i="2"/>
  <c r="Y88" i="2"/>
  <c r="X88" i="2"/>
  <c r="R88" i="2"/>
  <c r="S88" i="2"/>
  <c r="I88" i="2"/>
  <c r="J88" i="2"/>
  <c r="Y87" i="2"/>
  <c r="X87" i="2"/>
  <c r="R87" i="2"/>
  <c r="S87" i="2"/>
  <c r="I86" i="2"/>
  <c r="R86" i="2"/>
  <c r="L86" i="2"/>
  <c r="L87" i="2"/>
  <c r="I87" i="2"/>
  <c r="J87" i="2"/>
  <c r="Y86" i="2"/>
  <c r="X86" i="2"/>
  <c r="S86" i="2"/>
  <c r="J86" i="2"/>
  <c r="Y76" i="2"/>
  <c r="X76" i="2"/>
  <c r="R76" i="2"/>
  <c r="S76" i="2"/>
  <c r="I76" i="2"/>
  <c r="J76" i="2"/>
  <c r="Y75" i="2"/>
  <c r="X75" i="2"/>
  <c r="R75" i="2"/>
  <c r="S75" i="2"/>
  <c r="I75" i="2"/>
  <c r="J75" i="2"/>
  <c r="Y74" i="2"/>
  <c r="X74" i="2"/>
  <c r="R74" i="2"/>
  <c r="S74" i="2"/>
  <c r="I74" i="2"/>
  <c r="J74" i="2"/>
  <c r="Y73" i="2"/>
  <c r="X73" i="2"/>
  <c r="R73" i="2"/>
  <c r="S73" i="2"/>
  <c r="I73" i="2"/>
  <c r="J73" i="2"/>
  <c r="Y72" i="2"/>
  <c r="X72" i="2"/>
  <c r="R72" i="2"/>
  <c r="S72" i="2"/>
  <c r="I72" i="2"/>
  <c r="J72" i="2"/>
  <c r="Y71" i="2"/>
  <c r="X71" i="2"/>
  <c r="R71" i="2"/>
  <c r="S71" i="2"/>
  <c r="I71" i="2"/>
  <c r="J71" i="2"/>
  <c r="Y70" i="2"/>
  <c r="X70" i="2"/>
  <c r="R70" i="2"/>
  <c r="S70" i="2"/>
  <c r="I69" i="2"/>
  <c r="R69" i="2"/>
  <c r="L69" i="2"/>
  <c r="L70" i="2"/>
  <c r="I70" i="2"/>
  <c r="J70" i="2"/>
  <c r="Y69" i="2"/>
  <c r="X69" i="2"/>
  <c r="S69" i="2"/>
  <c r="J69" i="2"/>
  <c r="Y64" i="2"/>
  <c r="X64" i="2"/>
  <c r="R64" i="2"/>
  <c r="S64" i="2"/>
  <c r="I64" i="2"/>
  <c r="J64" i="2"/>
  <c r="Y63" i="2"/>
  <c r="X63" i="2"/>
  <c r="R63" i="2"/>
  <c r="S63" i="2"/>
  <c r="I63" i="2"/>
  <c r="J63" i="2"/>
  <c r="Y62" i="2"/>
  <c r="X62" i="2"/>
  <c r="R62" i="2"/>
  <c r="S62" i="2"/>
  <c r="I62" i="2"/>
  <c r="J62" i="2"/>
  <c r="Y61" i="2"/>
  <c r="X61" i="2"/>
  <c r="R61" i="2"/>
  <c r="S61" i="2"/>
  <c r="I61" i="2"/>
  <c r="J61" i="2"/>
  <c r="Y60" i="2"/>
  <c r="X60" i="2"/>
  <c r="R60" i="2"/>
  <c r="S60" i="2"/>
  <c r="I60" i="2"/>
  <c r="J60" i="2"/>
  <c r="Y59" i="2"/>
  <c r="X59" i="2"/>
  <c r="R59" i="2"/>
  <c r="S59" i="2"/>
  <c r="I59" i="2"/>
  <c r="J59" i="2"/>
  <c r="I52" i="2"/>
  <c r="R52" i="2"/>
  <c r="L52" i="2"/>
  <c r="L53" i="2"/>
  <c r="Y52" i="2"/>
  <c r="X52" i="2"/>
  <c r="S52" i="2"/>
  <c r="J52" i="2"/>
  <c r="Y44" i="2"/>
  <c r="X44" i="2"/>
  <c r="R44" i="2"/>
  <c r="S44" i="2"/>
  <c r="I44" i="2"/>
  <c r="J44" i="2"/>
  <c r="Y42" i="2"/>
  <c r="X42" i="2"/>
  <c r="R42" i="2"/>
  <c r="S42" i="2"/>
  <c r="I42" i="2"/>
  <c r="J42" i="2"/>
  <c r="Y41" i="2"/>
  <c r="X41" i="2"/>
  <c r="R41" i="2"/>
  <c r="S41" i="2"/>
  <c r="I41" i="2"/>
  <c r="J41" i="2"/>
  <c r="Y40" i="2"/>
  <c r="X40" i="2"/>
  <c r="R40" i="2"/>
  <c r="S40" i="2"/>
  <c r="I40" i="2"/>
  <c r="J40" i="2"/>
  <c r="Y39" i="2"/>
  <c r="X39" i="2"/>
  <c r="R39" i="2"/>
  <c r="S39" i="2"/>
  <c r="I39" i="2"/>
  <c r="J39" i="2"/>
  <c r="Y38" i="2"/>
  <c r="X38" i="2"/>
  <c r="R38" i="2"/>
  <c r="S38" i="2"/>
  <c r="I38" i="2"/>
  <c r="J38" i="2"/>
  <c r="Y37" i="2"/>
  <c r="X37" i="2"/>
  <c r="R37" i="2"/>
  <c r="S37" i="2"/>
  <c r="I36" i="2"/>
  <c r="R36" i="2"/>
  <c r="L36" i="2"/>
  <c r="L37" i="2"/>
  <c r="I37" i="2"/>
  <c r="J37" i="2"/>
  <c r="X36" i="2"/>
  <c r="S36" i="2"/>
  <c r="J36" i="2"/>
  <c r="Y32" i="2"/>
  <c r="X32" i="2"/>
  <c r="R32" i="2"/>
  <c r="S32" i="2"/>
  <c r="O32" i="2"/>
  <c r="I32" i="2"/>
  <c r="J32" i="2"/>
  <c r="F32" i="2"/>
  <c r="Y31" i="2"/>
  <c r="X31" i="2"/>
  <c r="R31" i="2"/>
  <c r="S31" i="2"/>
  <c r="O31" i="2"/>
  <c r="I31" i="2"/>
  <c r="J31" i="2"/>
  <c r="F31" i="2"/>
  <c r="Y30" i="2"/>
  <c r="X30" i="2"/>
  <c r="R30" i="2"/>
  <c r="S30" i="2"/>
  <c r="O30" i="2"/>
  <c r="I30" i="2"/>
  <c r="J30" i="2"/>
  <c r="F30" i="2"/>
  <c r="Y29" i="2"/>
  <c r="X29" i="2"/>
  <c r="R29" i="2"/>
  <c r="S29" i="2"/>
  <c r="O29" i="2"/>
  <c r="I29" i="2"/>
  <c r="J29" i="2"/>
  <c r="F29" i="2"/>
  <c r="Y28" i="2"/>
  <c r="X28" i="2"/>
  <c r="R28" i="2"/>
  <c r="S28" i="2"/>
  <c r="O28" i="2"/>
  <c r="I28" i="2"/>
  <c r="J28" i="2"/>
  <c r="F28" i="2"/>
  <c r="Y27" i="2"/>
  <c r="X27" i="2"/>
  <c r="R27" i="2"/>
  <c r="S27" i="2"/>
  <c r="O27" i="2"/>
  <c r="I27" i="2"/>
  <c r="J27" i="2"/>
  <c r="F27" i="2"/>
  <c r="Y26" i="2"/>
  <c r="X26" i="2"/>
  <c r="R26" i="2"/>
  <c r="S26" i="2"/>
  <c r="O26" i="2"/>
  <c r="I26" i="2"/>
  <c r="J26" i="2"/>
  <c r="F26" i="2"/>
  <c r="Y25" i="2"/>
  <c r="X25" i="2"/>
  <c r="R25" i="2"/>
  <c r="S25" i="2"/>
  <c r="O25" i="2"/>
  <c r="I25" i="2"/>
  <c r="J25" i="2"/>
  <c r="F25" i="2"/>
  <c r="Y24" i="2"/>
  <c r="X24" i="2"/>
  <c r="R24" i="2"/>
  <c r="S24" i="2"/>
  <c r="O24" i="2"/>
  <c r="I24" i="2"/>
  <c r="J24" i="2"/>
  <c r="F24" i="2"/>
  <c r="Y23" i="2"/>
  <c r="X23" i="2"/>
  <c r="R23" i="2"/>
  <c r="S23" i="2"/>
  <c r="O23" i="2"/>
  <c r="I23" i="2"/>
  <c r="J23" i="2"/>
  <c r="F23" i="2"/>
  <c r="Y22" i="2"/>
  <c r="X22" i="2"/>
  <c r="R22" i="2"/>
  <c r="S22" i="2"/>
  <c r="O22" i="2"/>
  <c r="I22" i="2"/>
  <c r="J22" i="2"/>
  <c r="F22" i="2"/>
  <c r="Y21" i="2"/>
  <c r="X21" i="2"/>
  <c r="R21" i="2"/>
  <c r="S21" i="2"/>
  <c r="O21" i="2"/>
  <c r="I20" i="2"/>
  <c r="R20" i="2"/>
  <c r="L20" i="2"/>
  <c r="L21" i="2"/>
  <c r="I21" i="2"/>
  <c r="J21" i="2"/>
  <c r="F21" i="2"/>
  <c r="X20" i="2"/>
  <c r="S20" i="2"/>
  <c r="O20" i="2"/>
  <c r="J20" i="2"/>
  <c r="F20" i="2"/>
  <c r="Y13" i="2"/>
  <c r="X13" i="2"/>
  <c r="R13" i="2"/>
  <c r="S13" i="2"/>
  <c r="I13" i="2"/>
  <c r="J13" i="2"/>
  <c r="Y12" i="2"/>
  <c r="X12" i="2"/>
  <c r="R12" i="2"/>
  <c r="S12" i="2"/>
  <c r="I12" i="2"/>
  <c r="J12" i="2"/>
  <c r="Y11" i="2"/>
  <c r="X11" i="2"/>
  <c r="R11" i="2"/>
  <c r="S11" i="2"/>
  <c r="I11" i="2"/>
  <c r="J11" i="2"/>
  <c r="Y10" i="2"/>
  <c r="X10" i="2"/>
  <c r="R10" i="2"/>
  <c r="S10" i="2"/>
  <c r="I10" i="2"/>
  <c r="J10" i="2"/>
  <c r="Y9" i="2"/>
  <c r="X9" i="2"/>
  <c r="R9" i="2"/>
  <c r="S9" i="2"/>
  <c r="I9" i="2"/>
  <c r="J9" i="2"/>
  <c r="Y8" i="2"/>
  <c r="X8" i="2"/>
  <c r="R8" i="2"/>
  <c r="S8" i="2"/>
  <c r="I8" i="2"/>
  <c r="J8" i="2"/>
  <c r="Y7" i="2"/>
  <c r="X7" i="2"/>
  <c r="R7" i="2"/>
  <c r="S7" i="2"/>
  <c r="I7" i="2"/>
  <c r="J7" i="2"/>
  <c r="Y6" i="2"/>
  <c r="X6" i="2"/>
  <c r="R6" i="2"/>
  <c r="S6" i="2"/>
  <c r="I6" i="2"/>
  <c r="J6" i="2"/>
  <c r="Y5" i="2"/>
  <c r="X5" i="2"/>
  <c r="R5" i="2"/>
  <c r="S5" i="2"/>
  <c r="I5" i="2"/>
  <c r="J5" i="2"/>
  <c r="Y4" i="2"/>
  <c r="X4" i="2"/>
  <c r="R4" i="2"/>
  <c r="S4" i="2"/>
  <c r="I3" i="2"/>
  <c r="L3" i="2"/>
  <c r="L4" i="2"/>
  <c r="I4" i="2"/>
  <c r="J4" i="2"/>
  <c r="Y3" i="2"/>
  <c r="X3" i="2"/>
  <c r="R3" i="2"/>
  <c r="S3" i="2"/>
  <c r="J3" i="2"/>
  <c r="X104" i="1"/>
  <c r="W104" i="1"/>
  <c r="P104" i="1"/>
  <c r="Q104" i="1"/>
  <c r="H104" i="1"/>
  <c r="I104" i="1"/>
  <c r="X103" i="1"/>
  <c r="W103" i="1"/>
  <c r="P103" i="1"/>
  <c r="Q103" i="1"/>
  <c r="H103" i="1"/>
  <c r="I103" i="1"/>
  <c r="X102" i="1"/>
  <c r="W102" i="1"/>
  <c r="P102" i="1"/>
  <c r="Q102" i="1"/>
  <c r="H102" i="1"/>
  <c r="I102" i="1"/>
  <c r="X101" i="1"/>
  <c r="W101" i="1"/>
  <c r="P101" i="1"/>
  <c r="Q101" i="1"/>
  <c r="H101" i="1"/>
  <c r="I101" i="1"/>
  <c r="X100" i="1"/>
  <c r="W100" i="1"/>
  <c r="P100" i="1"/>
  <c r="Q100" i="1"/>
  <c r="H100" i="1"/>
  <c r="I100" i="1"/>
  <c r="X99" i="1"/>
  <c r="W99" i="1"/>
  <c r="P99" i="1"/>
  <c r="Q99" i="1"/>
  <c r="H99" i="1"/>
  <c r="I99" i="1"/>
  <c r="X98" i="1"/>
  <c r="W98" i="1"/>
  <c r="P98" i="1"/>
  <c r="Q98" i="1"/>
  <c r="H98" i="1"/>
  <c r="I98" i="1"/>
  <c r="X97" i="1"/>
  <c r="W97" i="1"/>
  <c r="P97" i="1"/>
  <c r="Q97" i="1"/>
  <c r="H97" i="1"/>
  <c r="I97" i="1"/>
  <c r="X96" i="1"/>
  <c r="W96" i="1"/>
  <c r="P96" i="1"/>
  <c r="Q96" i="1"/>
  <c r="H96" i="1"/>
  <c r="I96" i="1"/>
  <c r="X95" i="1"/>
  <c r="W95" i="1"/>
  <c r="P95" i="1"/>
  <c r="Q95" i="1"/>
  <c r="H95" i="1"/>
  <c r="I95" i="1"/>
  <c r="X94" i="1"/>
  <c r="W94" i="1"/>
  <c r="P94" i="1"/>
  <c r="Q94" i="1"/>
  <c r="H94" i="1"/>
  <c r="I94" i="1"/>
  <c r="X93" i="1"/>
  <c r="W93" i="1"/>
  <c r="P93" i="1"/>
  <c r="Q93" i="1"/>
  <c r="H93" i="1"/>
  <c r="I93" i="1"/>
  <c r="P92" i="1"/>
  <c r="Q92" i="1"/>
  <c r="H92" i="1"/>
  <c r="I92" i="1"/>
  <c r="P91" i="1"/>
  <c r="Q91" i="1"/>
  <c r="H91" i="1"/>
  <c r="K91" i="1"/>
  <c r="L91" i="1"/>
  <c r="I91" i="1"/>
  <c r="X88" i="1"/>
  <c r="W88" i="1"/>
  <c r="P88" i="1"/>
  <c r="Q88" i="1"/>
  <c r="H88" i="1"/>
  <c r="I88" i="1"/>
  <c r="X87" i="1"/>
  <c r="W87" i="1"/>
  <c r="P87" i="1"/>
  <c r="Q87" i="1"/>
  <c r="H87" i="1"/>
  <c r="I87" i="1"/>
  <c r="P86" i="1"/>
  <c r="Q86" i="1"/>
  <c r="X83" i="1"/>
  <c r="W83" i="1"/>
  <c r="P83" i="1"/>
  <c r="Q83" i="1"/>
  <c r="H83" i="1"/>
  <c r="I83" i="1"/>
  <c r="H78" i="1"/>
  <c r="I78" i="1"/>
  <c r="X77" i="1"/>
  <c r="W77" i="1"/>
  <c r="P77" i="1"/>
  <c r="Q77" i="1"/>
  <c r="H77" i="1"/>
  <c r="I77" i="1"/>
  <c r="P76" i="1"/>
  <c r="Q76" i="1"/>
  <c r="H76" i="1"/>
  <c r="I76" i="1"/>
  <c r="P75" i="1"/>
  <c r="Q75" i="1"/>
  <c r="H75" i="1"/>
  <c r="K75" i="1"/>
  <c r="L75" i="1"/>
  <c r="I75" i="1"/>
  <c r="X72" i="1"/>
  <c r="W72" i="1"/>
  <c r="P72" i="1"/>
  <c r="Q72" i="1"/>
  <c r="H72" i="1"/>
  <c r="I72" i="1"/>
  <c r="X71" i="1"/>
  <c r="W71" i="1"/>
  <c r="P71" i="1"/>
  <c r="Q71" i="1"/>
  <c r="H71" i="1"/>
  <c r="I71" i="1"/>
  <c r="X70" i="1"/>
  <c r="W70" i="1"/>
  <c r="P70" i="1"/>
  <c r="Q70" i="1"/>
  <c r="H70" i="1"/>
  <c r="I70" i="1"/>
  <c r="X69" i="1"/>
  <c r="W69" i="1"/>
  <c r="P69" i="1"/>
  <c r="Q69" i="1"/>
  <c r="H69" i="1"/>
  <c r="I69" i="1"/>
  <c r="X68" i="1"/>
  <c r="W68" i="1"/>
  <c r="P68" i="1"/>
  <c r="Q68" i="1"/>
  <c r="H68" i="1"/>
  <c r="I68" i="1"/>
  <c r="X67" i="1"/>
  <c r="W67" i="1"/>
  <c r="P67" i="1"/>
  <c r="Q67" i="1"/>
  <c r="H67" i="1"/>
  <c r="I67" i="1"/>
  <c r="X66" i="1"/>
  <c r="W66" i="1"/>
  <c r="P66" i="1"/>
  <c r="Q66" i="1"/>
  <c r="H66" i="1"/>
  <c r="I66" i="1"/>
  <c r="X65" i="1"/>
  <c r="W65" i="1"/>
  <c r="P65" i="1"/>
  <c r="Q65" i="1"/>
  <c r="H65" i="1"/>
  <c r="I65" i="1"/>
  <c r="X64" i="1"/>
  <c r="W64" i="1"/>
  <c r="P64" i="1"/>
  <c r="Q64" i="1"/>
  <c r="H64" i="1"/>
  <c r="I64" i="1"/>
  <c r="X63" i="1"/>
  <c r="W63" i="1"/>
  <c r="P63" i="1"/>
  <c r="Q63" i="1"/>
  <c r="H63" i="1"/>
  <c r="I63" i="1"/>
  <c r="X62" i="1"/>
  <c r="W62" i="1"/>
  <c r="P62" i="1"/>
  <c r="Q62" i="1"/>
  <c r="H62" i="1"/>
  <c r="I62" i="1"/>
  <c r="X61" i="1"/>
  <c r="W61" i="1"/>
  <c r="P61" i="1"/>
  <c r="Q61" i="1"/>
  <c r="H61" i="1"/>
  <c r="I61" i="1"/>
  <c r="P60" i="1"/>
  <c r="Q60" i="1"/>
  <c r="P59" i="1"/>
  <c r="Q59" i="1"/>
  <c r="H59" i="1"/>
  <c r="K59" i="1"/>
  <c r="L59" i="1"/>
  <c r="I59" i="1"/>
  <c r="H56" i="1"/>
  <c r="I56" i="1"/>
  <c r="X55" i="1"/>
  <c r="W55" i="1"/>
  <c r="P55" i="1"/>
  <c r="Q55" i="1"/>
  <c r="H55" i="1"/>
  <c r="I55" i="1"/>
  <c r="X54" i="1"/>
  <c r="W54" i="1"/>
  <c r="P54" i="1"/>
  <c r="Q54" i="1"/>
  <c r="H54" i="1"/>
  <c r="I54" i="1"/>
  <c r="X53" i="1"/>
  <c r="W53" i="1"/>
  <c r="P53" i="1"/>
  <c r="Q53" i="1"/>
  <c r="H53" i="1"/>
  <c r="I53" i="1"/>
  <c r="X52" i="1"/>
  <c r="W52" i="1"/>
  <c r="P52" i="1"/>
  <c r="Q52" i="1"/>
  <c r="H52" i="1"/>
  <c r="I52" i="1"/>
  <c r="X51" i="1"/>
  <c r="W51" i="1"/>
  <c r="P51" i="1"/>
  <c r="Q51" i="1"/>
  <c r="H51" i="1"/>
  <c r="I51" i="1"/>
  <c r="X50" i="1"/>
  <c r="W50" i="1"/>
  <c r="P50" i="1"/>
  <c r="Q50" i="1"/>
  <c r="H50" i="1"/>
  <c r="I50" i="1"/>
  <c r="X49" i="1"/>
  <c r="W49" i="1"/>
  <c r="P49" i="1"/>
  <c r="Q49" i="1"/>
  <c r="H49" i="1"/>
  <c r="I49" i="1"/>
  <c r="X48" i="1"/>
  <c r="W48" i="1"/>
  <c r="P48" i="1"/>
  <c r="Q48" i="1"/>
  <c r="H48" i="1"/>
  <c r="I48" i="1"/>
  <c r="X47" i="1"/>
  <c r="W47" i="1"/>
  <c r="P47" i="1"/>
  <c r="Q47" i="1"/>
  <c r="H47" i="1"/>
  <c r="I47" i="1"/>
  <c r="X46" i="1"/>
  <c r="W46" i="1"/>
  <c r="P46" i="1"/>
  <c r="Q46" i="1"/>
  <c r="H46" i="1"/>
  <c r="I46" i="1"/>
  <c r="X45" i="1"/>
  <c r="W45" i="1"/>
  <c r="P45" i="1"/>
  <c r="Q45" i="1"/>
  <c r="H45" i="1"/>
  <c r="I45" i="1"/>
  <c r="X44" i="1"/>
  <c r="W44" i="1"/>
  <c r="P44" i="1"/>
  <c r="Q44" i="1"/>
  <c r="H44" i="1"/>
  <c r="I44" i="1"/>
  <c r="P43" i="1"/>
  <c r="Q43" i="1"/>
  <c r="H43" i="1"/>
  <c r="I43" i="1"/>
  <c r="P42" i="1"/>
  <c r="Q42" i="1"/>
  <c r="H42" i="1"/>
  <c r="K42" i="1"/>
  <c r="L42" i="1"/>
  <c r="I42" i="1"/>
  <c r="X39" i="1"/>
  <c r="W39" i="1"/>
  <c r="P39" i="1"/>
  <c r="Q39" i="1"/>
  <c r="H39" i="1"/>
  <c r="I39" i="1"/>
  <c r="X38" i="1"/>
  <c r="W38" i="1"/>
  <c r="P38" i="1"/>
  <c r="Q38" i="1"/>
  <c r="H38" i="1"/>
  <c r="I38" i="1"/>
  <c r="X37" i="1"/>
  <c r="W37" i="1"/>
  <c r="P37" i="1"/>
  <c r="Q37" i="1"/>
  <c r="H37" i="1"/>
  <c r="I37" i="1"/>
  <c r="X36" i="1"/>
  <c r="W36" i="1"/>
  <c r="P36" i="1"/>
  <c r="H36" i="1"/>
  <c r="I36" i="1"/>
  <c r="X35" i="1"/>
  <c r="W35" i="1"/>
  <c r="P35" i="1"/>
  <c r="Q35" i="1"/>
  <c r="H35" i="1"/>
  <c r="I35" i="1"/>
  <c r="X34" i="1"/>
  <c r="W34" i="1"/>
  <c r="P34" i="1"/>
  <c r="Q34" i="1"/>
  <c r="H34" i="1"/>
  <c r="I34" i="1"/>
  <c r="X33" i="1"/>
  <c r="W33" i="1"/>
  <c r="P33" i="1"/>
  <c r="Q33" i="1"/>
  <c r="H33" i="1"/>
  <c r="I33" i="1"/>
  <c r="X32" i="1"/>
  <c r="W32" i="1"/>
  <c r="P32" i="1"/>
  <c r="Q32" i="1"/>
  <c r="H32" i="1"/>
  <c r="I32" i="1"/>
  <c r="X31" i="1"/>
  <c r="W31" i="1"/>
  <c r="P31" i="1"/>
  <c r="Q31" i="1"/>
  <c r="H31" i="1"/>
  <c r="I31" i="1"/>
  <c r="X30" i="1"/>
  <c r="W30" i="1"/>
  <c r="P30" i="1"/>
  <c r="Q30" i="1"/>
  <c r="H30" i="1"/>
  <c r="I30" i="1"/>
  <c r="X29" i="1"/>
  <c r="W29" i="1"/>
  <c r="P29" i="1"/>
  <c r="Q29" i="1"/>
  <c r="H29" i="1"/>
  <c r="I29" i="1"/>
  <c r="X28" i="1"/>
  <c r="W28" i="1"/>
  <c r="P28" i="1"/>
  <c r="Q28" i="1"/>
  <c r="H28" i="1"/>
  <c r="I28" i="1"/>
  <c r="Q27" i="1"/>
  <c r="X26" i="1"/>
  <c r="W26" i="1"/>
  <c r="P26" i="1"/>
  <c r="Q26" i="1"/>
  <c r="H26" i="1"/>
  <c r="K26" i="1"/>
  <c r="L26" i="1"/>
  <c r="I26" i="1"/>
  <c r="X23" i="1"/>
  <c r="W23" i="1"/>
  <c r="P23" i="1"/>
  <c r="Q23" i="1"/>
  <c r="H23" i="1"/>
  <c r="I23" i="1"/>
  <c r="H20" i="1"/>
  <c r="I20" i="1"/>
  <c r="X19" i="1"/>
  <c r="W19" i="1"/>
  <c r="P19" i="1"/>
  <c r="Q19" i="1"/>
  <c r="H19" i="1"/>
  <c r="I19" i="1"/>
  <c r="P18" i="1"/>
  <c r="Q18" i="1"/>
  <c r="X17" i="1"/>
  <c r="W17" i="1"/>
  <c r="P17" i="1"/>
  <c r="Q17" i="1"/>
  <c r="H17" i="1"/>
  <c r="I17" i="1"/>
  <c r="X16" i="1"/>
  <c r="W16" i="1"/>
  <c r="P16" i="1"/>
  <c r="Q16" i="1"/>
  <c r="H16" i="1"/>
  <c r="I16" i="1"/>
  <c r="X15" i="1"/>
  <c r="W15" i="1"/>
  <c r="P15" i="1"/>
  <c r="Q15" i="1"/>
  <c r="H15" i="1"/>
  <c r="I15" i="1"/>
  <c r="X13" i="1"/>
  <c r="W13" i="1"/>
  <c r="P13" i="1"/>
  <c r="Q13" i="1"/>
  <c r="H13" i="1"/>
  <c r="I13" i="1"/>
  <c r="P12" i="1"/>
  <c r="Q12" i="1"/>
  <c r="X11" i="1"/>
  <c r="W11" i="1"/>
  <c r="P11" i="1"/>
  <c r="Q11" i="1"/>
  <c r="H11" i="1"/>
  <c r="I11" i="1"/>
  <c r="X8" i="1"/>
  <c r="W8" i="1"/>
  <c r="P8" i="1"/>
  <c r="Q8" i="1"/>
  <c r="H8" i="1"/>
  <c r="I8" i="1"/>
  <c r="X7" i="1"/>
  <c r="W7" i="1"/>
  <c r="P7" i="1"/>
  <c r="Q7" i="1"/>
  <c r="H7" i="1"/>
  <c r="I7" i="1"/>
  <c r="X6" i="1"/>
  <c r="W6" i="1"/>
  <c r="P6" i="1"/>
  <c r="Q6" i="1"/>
  <c r="H6" i="1"/>
  <c r="I6" i="1"/>
  <c r="X5" i="1"/>
  <c r="W5" i="1"/>
  <c r="P5" i="1"/>
  <c r="Q5" i="1"/>
  <c r="H5" i="1"/>
  <c r="I5" i="1"/>
  <c r="X3" i="1"/>
  <c r="W3" i="1"/>
  <c r="P3" i="1"/>
  <c r="Q3" i="1"/>
  <c r="H3" i="1"/>
  <c r="K3" i="1"/>
  <c r="L3" i="1"/>
  <c r="I3" i="1"/>
</calcChain>
</file>

<file path=xl/sharedStrings.xml><?xml version="1.0" encoding="utf-8"?>
<sst xmlns="http://schemas.openxmlformats.org/spreadsheetml/2006/main" count="1736" uniqueCount="656">
  <si>
    <t>Average</t>
  </si>
  <si>
    <t>locus_tag</t>
  </si>
  <si>
    <t>gene</t>
  </si>
  <si>
    <t>function/Protein name</t>
  </si>
  <si>
    <t>Well Number</t>
  </si>
  <si>
    <t>Dilution factor</t>
  </si>
  <si>
    <t>Plaques</t>
  </si>
  <si>
    <t>PFU/mL</t>
  </si>
  <si>
    <t>EOP</t>
  </si>
  <si>
    <t>Plaque morphology</t>
  </si>
  <si>
    <t>EOP1</t>
  </si>
  <si>
    <t>EOP2</t>
  </si>
  <si>
    <t>S.D.</t>
  </si>
  <si>
    <t>P1-mcp</t>
  </si>
  <si>
    <t>lambda-mcp</t>
  </si>
  <si>
    <t>B6</t>
  </si>
  <si>
    <t>lambdap01</t>
  </si>
  <si>
    <t>nu1</t>
  </si>
  <si>
    <t>DNA packaging protein</t>
  </si>
  <si>
    <t>B7</t>
  </si>
  <si>
    <t>lambdap02</t>
  </si>
  <si>
    <t>A</t>
  </si>
  <si>
    <t>TerL</t>
  </si>
  <si>
    <t>B8</t>
  </si>
  <si>
    <t>lambdap03</t>
  </si>
  <si>
    <t>W</t>
  </si>
  <si>
    <t>gpW family protein</t>
  </si>
  <si>
    <t>B9</t>
  </si>
  <si>
    <t>lambdap04</t>
  </si>
  <si>
    <t>B</t>
  </si>
  <si>
    <t>portal</t>
  </si>
  <si>
    <t>small pllaques</t>
  </si>
  <si>
    <t>B10</t>
  </si>
  <si>
    <t>lambdap05</t>
  </si>
  <si>
    <t>C</t>
  </si>
  <si>
    <t>S49 family peptidase/capsid component; Viral protease</t>
  </si>
  <si>
    <t>&lt;2E-7</t>
  </si>
  <si>
    <t>B11</t>
  </si>
  <si>
    <t>lambdap06</t>
  </si>
  <si>
    <t>nu3</t>
  </si>
  <si>
    <t>scaffolding protein</t>
  </si>
  <si>
    <t>B12</t>
  </si>
  <si>
    <t>lambdap07</t>
  </si>
  <si>
    <t>D</t>
  </si>
  <si>
    <t>head decoration protein</t>
  </si>
  <si>
    <t>C1</t>
  </si>
  <si>
    <t>lambdap08</t>
  </si>
  <si>
    <t>E</t>
  </si>
  <si>
    <t>major capsid protein</t>
  </si>
  <si>
    <t>-</t>
  </si>
  <si>
    <t>C2</t>
  </si>
  <si>
    <t>lambdap09</t>
  </si>
  <si>
    <t>Fi</t>
  </si>
  <si>
    <t>DNA packaging protein FI</t>
  </si>
  <si>
    <t>C3</t>
  </si>
  <si>
    <t>lambdap10</t>
  </si>
  <si>
    <t>Fii</t>
  </si>
  <si>
    <t>head-tail joining protein</t>
  </si>
  <si>
    <t>C4</t>
  </si>
  <si>
    <t>lambdap11</t>
  </si>
  <si>
    <t>Z</t>
  </si>
  <si>
    <t>tail protein</t>
  </si>
  <si>
    <t>smaller plaques</t>
  </si>
  <si>
    <t>C5</t>
  </si>
  <si>
    <t>lambdap12</t>
  </si>
  <si>
    <t>U</t>
  </si>
  <si>
    <t>C6</t>
  </si>
  <si>
    <t>lambdap13</t>
  </si>
  <si>
    <t>V</t>
  </si>
  <si>
    <t>C7</t>
  </si>
  <si>
    <t>lambdap14</t>
  </si>
  <si>
    <t>G</t>
  </si>
  <si>
    <t>minor tail protein G</t>
  </si>
  <si>
    <t>C8</t>
  </si>
  <si>
    <t>lambdap15</t>
  </si>
  <si>
    <t>T</t>
  </si>
  <si>
    <t>tail assembly protein T</t>
  </si>
  <si>
    <t>small plauqes</t>
  </si>
  <si>
    <t>C9</t>
  </si>
  <si>
    <t>lambdap16</t>
  </si>
  <si>
    <t>H</t>
  </si>
  <si>
    <t>tail tape measure protein</t>
  </si>
  <si>
    <t>slight clearance at 1E-1</t>
  </si>
  <si>
    <t>C10</t>
  </si>
  <si>
    <t>lambdap17</t>
  </si>
  <si>
    <t>M</t>
  </si>
  <si>
    <t>C11</t>
  </si>
  <si>
    <t>lambdap18</t>
  </si>
  <si>
    <t>L</t>
  </si>
  <si>
    <t>minor tail protein L</t>
  </si>
  <si>
    <t>C12</t>
  </si>
  <si>
    <t>lambdap19</t>
  </si>
  <si>
    <t>K</t>
  </si>
  <si>
    <t>D1</t>
  </si>
  <si>
    <t>lambdap20</t>
  </si>
  <si>
    <t>I</t>
  </si>
  <si>
    <t>tail component</t>
  </si>
  <si>
    <t>D2</t>
  </si>
  <si>
    <t>lambdap21</t>
  </si>
  <si>
    <t>J</t>
  </si>
  <si>
    <t>host specificity protein J</t>
  </si>
  <si>
    <t>D3</t>
  </si>
  <si>
    <t>lambdap26</t>
  </si>
  <si>
    <t>lom</t>
  </si>
  <si>
    <t>Outer membrane beta-barrel protein Lom</t>
  </si>
  <si>
    <t>plaques very small</t>
  </si>
  <si>
    <t>D4</t>
  </si>
  <si>
    <t>lambdap27</t>
  </si>
  <si>
    <t>orf-401</t>
  </si>
  <si>
    <t>protail fiber N-terminal domain containing protein</t>
  </si>
  <si>
    <t>plaques slightly smaller</t>
  </si>
  <si>
    <t>D5</t>
  </si>
  <si>
    <t>lambdap90</t>
  </si>
  <si>
    <t>orf206b</t>
  </si>
  <si>
    <t>hypothetical protein; deleted in genome map because there is another gene in the + strand</t>
  </si>
  <si>
    <t>D6</t>
  </si>
  <si>
    <t>lambdap28</t>
  </si>
  <si>
    <t>orf-314</t>
  </si>
  <si>
    <t>tail fiber protein</t>
  </si>
  <si>
    <t>D7</t>
  </si>
  <si>
    <t>lambdap29</t>
  </si>
  <si>
    <t>orf-194</t>
  </si>
  <si>
    <t>tail fiber assembly protein</t>
  </si>
  <si>
    <t>D8</t>
  </si>
  <si>
    <t>lambdap80</t>
  </si>
  <si>
    <t>ea47</t>
  </si>
  <si>
    <t>D9</t>
  </si>
  <si>
    <t>lambdap81</t>
  </si>
  <si>
    <t>ea31</t>
  </si>
  <si>
    <t>spots ran together -&gt; need to redo</t>
  </si>
  <si>
    <t>D10</t>
  </si>
  <si>
    <t>lambdap82</t>
  </si>
  <si>
    <t>ea59</t>
  </si>
  <si>
    <t>ATP-dependent endonuclease</t>
  </si>
  <si>
    <t>D11</t>
  </si>
  <si>
    <t>lambdap32</t>
  </si>
  <si>
    <t>mRNA int</t>
  </si>
  <si>
    <t>spans after ~4th codon of xis to some bases downstream of int</t>
  </si>
  <si>
    <t>D12</t>
  </si>
  <si>
    <t>lambdap33</t>
  </si>
  <si>
    <t>int</t>
  </si>
  <si>
    <t>tyrosine-type recombinase/integrase</t>
  </si>
  <si>
    <t>one random plaque at 1E-4</t>
  </si>
  <si>
    <t>E1</t>
  </si>
  <si>
    <t>lambdap34</t>
  </si>
  <si>
    <t>xis</t>
  </si>
  <si>
    <t>excisionase</t>
  </si>
  <si>
    <t>E2</t>
  </si>
  <si>
    <t>lambdap36</t>
  </si>
  <si>
    <t>ea8.5</t>
  </si>
  <si>
    <t>E3</t>
  </si>
  <si>
    <t>lambdap83</t>
  </si>
  <si>
    <t>ea22</t>
  </si>
  <si>
    <t>ead/Ea22-like family protein</t>
  </si>
  <si>
    <t>E4</t>
  </si>
  <si>
    <t>lambdap37</t>
  </si>
  <si>
    <t>orf61</t>
  </si>
  <si>
    <t>hypothetical protein</t>
  </si>
  <si>
    <t>E5</t>
  </si>
  <si>
    <t>lambdap38</t>
  </si>
  <si>
    <t>orf63</t>
  </si>
  <si>
    <t>DUF1382 family protein</t>
  </si>
  <si>
    <t>E6</t>
  </si>
  <si>
    <t>lambdap39</t>
  </si>
  <si>
    <t>orf60a</t>
  </si>
  <si>
    <t>DUF1317 domin-containing protein</t>
  </si>
  <si>
    <t>E7</t>
  </si>
  <si>
    <t>lambdap40</t>
  </si>
  <si>
    <t>mRNA-pl</t>
  </si>
  <si>
    <t>spans multiple genes from N to exo</t>
  </si>
  <si>
    <t>E8</t>
  </si>
  <si>
    <t>lambdap41</t>
  </si>
  <si>
    <t>exo</t>
  </si>
  <si>
    <t>YqaJ viral recombinase family protein</t>
  </si>
  <si>
    <t>E9</t>
  </si>
  <si>
    <t>lambdap84</t>
  </si>
  <si>
    <t>bet</t>
  </si>
  <si>
    <t>recombination protein Bet</t>
  </si>
  <si>
    <t>E10</t>
  </si>
  <si>
    <t>lambdap42</t>
  </si>
  <si>
    <t>gam</t>
  </si>
  <si>
    <t>host-nuclease inhibitor protein Gam</t>
  </si>
  <si>
    <t>E11</t>
  </si>
  <si>
    <t>lambdap43</t>
  </si>
  <si>
    <t>spans from N to kil</t>
  </si>
  <si>
    <t>E12</t>
  </si>
  <si>
    <t>lambdap44</t>
  </si>
  <si>
    <t>F1</t>
  </si>
  <si>
    <t>lambdap85</t>
  </si>
  <si>
    <t>kil</t>
  </si>
  <si>
    <t>host cell division inhibitory peptide Kil</t>
  </si>
  <si>
    <t>F2</t>
  </si>
  <si>
    <t>lambdap86</t>
  </si>
  <si>
    <t>cIII</t>
  </si>
  <si>
    <t>protease FtsH-inhibitory lysogeny factor CIII</t>
  </si>
  <si>
    <t>F3</t>
  </si>
  <si>
    <t>lambdap45</t>
  </si>
  <si>
    <t>ea10</t>
  </si>
  <si>
    <t>DUF2528 family protein</t>
  </si>
  <si>
    <t>F4</t>
  </si>
  <si>
    <t>lambdap46</t>
  </si>
  <si>
    <t>ral</t>
  </si>
  <si>
    <t>Restriction inhibitor protein ral</t>
  </si>
  <si>
    <t>plaques smaller</t>
  </si>
  <si>
    <t>Plaques smaller and more turbid</t>
  </si>
  <si>
    <t>F5</t>
  </si>
  <si>
    <t>lambdap47</t>
  </si>
  <si>
    <t>orf28</t>
  </si>
  <si>
    <t>F6</t>
  </si>
  <si>
    <t>lambdap48</t>
  </si>
  <si>
    <t>sieB</t>
  </si>
  <si>
    <t>Superinfection exclusion protein B</t>
  </si>
  <si>
    <t>F7</t>
  </si>
  <si>
    <t>lambdap49</t>
  </si>
  <si>
    <t>N</t>
  </si>
  <si>
    <t>antitermination protein N</t>
  </si>
  <si>
    <t>F8</t>
  </si>
  <si>
    <t>lambdap50</t>
  </si>
  <si>
    <t>mRNA-pre</t>
  </si>
  <si>
    <t>spans cro to rexB</t>
  </si>
  <si>
    <t>F9</t>
  </si>
  <si>
    <t>lambdap51</t>
  </si>
  <si>
    <t>mRNA-prm</t>
  </si>
  <si>
    <t>spans cI to rexB</t>
  </si>
  <si>
    <t>F10</t>
  </si>
  <si>
    <t>lambdap52</t>
  </si>
  <si>
    <t>mRNA-plit</t>
  </si>
  <si>
    <t>spans rexB from second codon to some bases after stop codon</t>
  </si>
  <si>
    <t>F11</t>
  </si>
  <si>
    <t>lambdap53</t>
  </si>
  <si>
    <t>rexB</t>
  </si>
  <si>
    <t>F12</t>
  </si>
  <si>
    <t>lambdap87</t>
  </si>
  <si>
    <t>rexA</t>
  </si>
  <si>
    <t>G1</t>
  </si>
  <si>
    <t>lambdap88</t>
  </si>
  <si>
    <t>cI</t>
  </si>
  <si>
    <t>LexA family transcriptional regulator</t>
  </si>
  <si>
    <t>G2</t>
  </si>
  <si>
    <t>lambdap54</t>
  </si>
  <si>
    <t>mRNA-pr</t>
  </si>
  <si>
    <t>spans cro to ren</t>
  </si>
  <si>
    <t>&lt;7.5E-6</t>
  </si>
  <si>
    <t>long mRNA transcript</t>
  </si>
  <si>
    <t>G3</t>
  </si>
  <si>
    <t>lambdap55</t>
  </si>
  <si>
    <t>spans cro and some bases downstream</t>
  </si>
  <si>
    <t>&lt;5E-6</t>
  </si>
  <si>
    <t>slight clearance at 1 E-1</t>
  </si>
  <si>
    <t>essential</t>
  </si>
  <si>
    <t>G4</t>
  </si>
  <si>
    <t>lambdap56</t>
  </si>
  <si>
    <t>G5</t>
  </si>
  <si>
    <t>lambdap57</t>
  </si>
  <si>
    <t>cro</t>
  </si>
  <si>
    <t>G6</t>
  </si>
  <si>
    <t>lambdap58</t>
  </si>
  <si>
    <t>spans few bases upstream of cro to mid-cro</t>
  </si>
  <si>
    <t>G7</t>
  </si>
  <si>
    <t>lambdap60</t>
  </si>
  <si>
    <t>mRNA-oop transcription mRNA</t>
  </si>
  <si>
    <t>spans 3' region of cII and few bases downstream</t>
  </si>
  <si>
    <t>G8</t>
  </si>
  <si>
    <t>lambdap89</t>
  </si>
  <si>
    <t>O</t>
  </si>
  <si>
    <t>replication protein</t>
  </si>
  <si>
    <t>G9</t>
  </si>
  <si>
    <t>lambdap61</t>
  </si>
  <si>
    <t>P</t>
  </si>
  <si>
    <t>DNA replication protein</t>
  </si>
  <si>
    <t>G10</t>
  </si>
  <si>
    <t>lambdap62</t>
  </si>
  <si>
    <t>ren</t>
  </si>
  <si>
    <t>protein ren</t>
  </si>
  <si>
    <t>G11</t>
  </si>
  <si>
    <t>lambdap63</t>
  </si>
  <si>
    <t>NinB</t>
  </si>
  <si>
    <t>recombination protein NinB</t>
  </si>
  <si>
    <t>tiny tiny plaques</t>
  </si>
  <si>
    <t>G12</t>
  </si>
  <si>
    <t>lambdap64</t>
  </si>
  <si>
    <t>NinC</t>
  </si>
  <si>
    <t>phosphoadenosine phosphosulfate reductase family protein</t>
  </si>
  <si>
    <t>H1</t>
  </si>
  <si>
    <t>lambdap67</t>
  </si>
  <si>
    <t>NinF</t>
  </si>
  <si>
    <t>H2</t>
  </si>
  <si>
    <t>lambdap68</t>
  </si>
  <si>
    <t>NinG</t>
  </si>
  <si>
    <t>recombination protein NinG</t>
  </si>
  <si>
    <t>some small plaques some normal</t>
  </si>
  <si>
    <t>H3</t>
  </si>
  <si>
    <t>lambdap70</t>
  </si>
  <si>
    <t>NinI</t>
  </si>
  <si>
    <t>serine/threonine phosphatase</t>
  </si>
  <si>
    <t>H4</t>
  </si>
  <si>
    <t>lambdap71</t>
  </si>
  <si>
    <t>Q</t>
  </si>
  <si>
    <t>antitermination protein</t>
  </si>
  <si>
    <t>slight learance at 1E-1, some small plaques some regular</t>
  </si>
  <si>
    <t>H5</t>
  </si>
  <si>
    <t>lambdap73</t>
  </si>
  <si>
    <t>orf-64</t>
  </si>
  <si>
    <t>H6</t>
  </si>
  <si>
    <t>lambdap74</t>
  </si>
  <si>
    <t>S</t>
  </si>
  <si>
    <t>holin/anti-holin</t>
  </si>
  <si>
    <t>plaques tiny and turbid</t>
  </si>
  <si>
    <t>H7</t>
  </si>
  <si>
    <t>lambdap92</t>
  </si>
  <si>
    <t>S'</t>
  </si>
  <si>
    <t>plaques very small very turbid</t>
  </si>
  <si>
    <t>H8</t>
  </si>
  <si>
    <t>lambdap75</t>
  </si>
  <si>
    <t>R</t>
  </si>
  <si>
    <t>endolysin</t>
  </si>
  <si>
    <t>smallish plaques</t>
  </si>
  <si>
    <t>H9</t>
  </si>
  <si>
    <t>lambdap76</t>
  </si>
  <si>
    <t>Rz</t>
  </si>
  <si>
    <t>small plaques</t>
  </si>
  <si>
    <t>H10</t>
  </si>
  <si>
    <t>lambdap77</t>
  </si>
  <si>
    <t>bor</t>
  </si>
  <si>
    <t>serum resistance lipoprotein Bor</t>
  </si>
  <si>
    <t>H11</t>
  </si>
  <si>
    <t>lambdap78</t>
  </si>
  <si>
    <t>putative envelope protein</t>
  </si>
  <si>
    <t>H12</t>
  </si>
  <si>
    <t>lambdap79</t>
  </si>
  <si>
    <t>function</t>
  </si>
  <si>
    <t>Volume plated</t>
  </si>
  <si>
    <t>plaques</t>
  </si>
  <si>
    <t>plaque morphology</t>
  </si>
  <si>
    <t>P1 mcp</t>
  </si>
  <si>
    <t>no plaques, just clearing</t>
  </si>
  <si>
    <t>lambda mcp</t>
  </si>
  <si>
    <t>A1</t>
  </si>
  <si>
    <t>P1_gp002</t>
  </si>
  <si>
    <t>cra</t>
  </si>
  <si>
    <t>cre associated function</t>
  </si>
  <si>
    <t>smaller plaque</t>
  </si>
  <si>
    <t>A2</t>
  </si>
  <si>
    <t>P1_gp003</t>
  </si>
  <si>
    <t>cre</t>
  </si>
  <si>
    <t>cyclization recombinase</t>
  </si>
  <si>
    <t>A3</t>
  </si>
  <si>
    <t>P1_gp004</t>
  </si>
  <si>
    <t>c8</t>
  </si>
  <si>
    <t>establishment of lysogeny</t>
  </si>
  <si>
    <t>A4</t>
  </si>
  <si>
    <t>P1_gp005</t>
  </si>
  <si>
    <t>ref</t>
  </si>
  <si>
    <t>recombination enhancement</t>
  </si>
  <si>
    <t>A5</t>
  </si>
  <si>
    <t>P1_gp006</t>
  </si>
  <si>
    <t>mat</t>
  </si>
  <si>
    <t>maturation control</t>
  </si>
  <si>
    <t>tiny plaque</t>
  </si>
  <si>
    <t>A6</t>
  </si>
  <si>
    <t>P1_gp007</t>
  </si>
  <si>
    <t>res</t>
  </si>
  <si>
    <t>restriction component</t>
  </si>
  <si>
    <t>A7</t>
  </si>
  <si>
    <t>P1_gp008</t>
  </si>
  <si>
    <t>mod</t>
  </si>
  <si>
    <t>modification component</t>
  </si>
  <si>
    <t>A8</t>
  </si>
  <si>
    <t>P1_gp009</t>
  </si>
  <si>
    <t>lxc</t>
  </si>
  <si>
    <t>modulator of C1 action; enhances binding of C1 to all its operators; lowers expression of C1</t>
  </si>
  <si>
    <t>A9</t>
  </si>
  <si>
    <t>P1_gp010</t>
  </si>
  <si>
    <t>ulx</t>
  </si>
  <si>
    <t>enhances incorporation of darB</t>
  </si>
  <si>
    <t>A10</t>
  </si>
  <si>
    <t>P1_gp011</t>
  </si>
  <si>
    <t>darB</t>
  </si>
  <si>
    <t>antirestriction</t>
  </si>
  <si>
    <t>A11</t>
  </si>
  <si>
    <t>P1_gp012</t>
  </si>
  <si>
    <t>prt</t>
  </si>
  <si>
    <t>&lt;3.4E-6</t>
  </si>
  <si>
    <t>A12</t>
  </si>
  <si>
    <t>P1_gp013</t>
  </si>
  <si>
    <t>pro</t>
  </si>
  <si>
    <t>head processing</t>
  </si>
  <si>
    <t>B1</t>
  </si>
  <si>
    <t>P1_gp115</t>
  </si>
  <si>
    <t>lydE</t>
  </si>
  <si>
    <t>putative antiholin</t>
  </si>
  <si>
    <t>B2</t>
  </si>
  <si>
    <t>P1_gp014</t>
  </si>
  <si>
    <t>lydD</t>
  </si>
  <si>
    <t>putative holin</t>
  </si>
  <si>
    <t>B3</t>
  </si>
  <si>
    <t>P1_gp015</t>
  </si>
  <si>
    <t>lyz</t>
  </si>
  <si>
    <t>lysozyme</t>
  </si>
  <si>
    <t>tiny plaques</t>
  </si>
  <si>
    <t>B4</t>
  </si>
  <si>
    <t>P1_gp016</t>
  </si>
  <si>
    <t>ssb</t>
  </si>
  <si>
    <t>single stranded DNA binding protein</t>
  </si>
  <si>
    <t>B5</t>
  </si>
  <si>
    <t>P1_gp017</t>
  </si>
  <si>
    <t>isaA</t>
  </si>
  <si>
    <t>IS1 insertion-associated gene</t>
  </si>
  <si>
    <t>P1_gp018</t>
  </si>
  <si>
    <t>insB</t>
  </si>
  <si>
    <t>IS1 transposition protein</t>
  </si>
  <si>
    <t>P1_gp019</t>
  </si>
  <si>
    <t>insA</t>
  </si>
  <si>
    <t>P1_gp020</t>
  </si>
  <si>
    <t>isaB</t>
  </si>
  <si>
    <t>P1_gp021</t>
  </si>
  <si>
    <t>hxr</t>
  </si>
  <si>
    <t>possible repressor; homolog of Xre</t>
  </si>
  <si>
    <t>P1_gp022</t>
  </si>
  <si>
    <t>ddrB</t>
  </si>
  <si>
    <t>P1_gp116</t>
  </si>
  <si>
    <t>iddB</t>
  </si>
  <si>
    <t>internal to ddrB</t>
  </si>
  <si>
    <t>P1_gp023</t>
  </si>
  <si>
    <t>ddrA</t>
  </si>
  <si>
    <t>P1_gp024</t>
  </si>
  <si>
    <t>darA</t>
  </si>
  <si>
    <t>tiny</t>
  </si>
  <si>
    <t>P1_gp025</t>
  </si>
  <si>
    <t>hdf</t>
  </si>
  <si>
    <t>P1_gp026</t>
  </si>
  <si>
    <t>lydB</t>
  </si>
  <si>
    <t>lysis determinant; prevents premature lysis</t>
  </si>
  <si>
    <t>P1_gp027</t>
  </si>
  <si>
    <t>lydA</t>
  </si>
  <si>
    <t>holin</t>
  </si>
  <si>
    <t>P1_gp028</t>
  </si>
  <si>
    <t>lydC</t>
  </si>
  <si>
    <t>P1_gp029</t>
  </si>
  <si>
    <t>cin</t>
  </si>
  <si>
    <t>site-specific recombinase involved in C-segment inversion</t>
  </si>
  <si>
    <t>P1_gp001</t>
  </si>
  <si>
    <t>Sv prime</t>
  </si>
  <si>
    <t xml:space="preserve">C-terminal moiety of tail fiber gpS </t>
  </si>
  <si>
    <t>&lt;5.2E-5</t>
  </si>
  <si>
    <t>P1_gp030</t>
  </si>
  <si>
    <t>U prime</t>
  </si>
  <si>
    <t>structural protein gpU prime of tail fiber</t>
  </si>
  <si>
    <t>P1_gp031</t>
  </si>
  <si>
    <t>P1_gp032</t>
  </si>
  <si>
    <t>P1_gp033</t>
  </si>
  <si>
    <t>tail fiber structure or assembly</t>
  </si>
  <si>
    <t>P1_gp034</t>
  </si>
  <si>
    <t>baseplate or tail tube</t>
  </si>
  <si>
    <t>P1_gp035</t>
  </si>
  <si>
    <t>bplA</t>
  </si>
  <si>
    <t>baseplate structure, may correspond to gene 3</t>
  </si>
  <si>
    <t>&lt;2.9E-5</t>
  </si>
  <si>
    <t>P1_gp036</t>
  </si>
  <si>
    <t>pmgA</t>
  </si>
  <si>
    <t>P1_gp037</t>
  </si>
  <si>
    <t>sit</t>
  </si>
  <si>
    <t>tapemeasure</t>
  </si>
  <si>
    <t>P1_gp038</t>
  </si>
  <si>
    <t>pmgB</t>
  </si>
  <si>
    <t>P1_gp039</t>
  </si>
  <si>
    <t>tub</t>
  </si>
  <si>
    <t>tail tube</t>
  </si>
  <si>
    <t>P1_gp040</t>
  </si>
  <si>
    <t>pmgC</t>
  </si>
  <si>
    <t>P1_gp041</t>
  </si>
  <si>
    <t>simC</t>
  </si>
  <si>
    <t>superimmunity</t>
  </si>
  <si>
    <t>P1_gp042</t>
  </si>
  <si>
    <t>simB</t>
  </si>
  <si>
    <t>P1_gp043</t>
  </si>
  <si>
    <t>simA</t>
  </si>
  <si>
    <t>P1_gr044</t>
  </si>
  <si>
    <t>c4 RNA</t>
  </si>
  <si>
    <t>acts on icd and ant mRNA</t>
  </si>
  <si>
    <t>small plaque</t>
  </si>
  <si>
    <t>P1_gp045</t>
  </si>
  <si>
    <t>icd</t>
  </si>
  <si>
    <t>reversible inhibition of cell division</t>
  </si>
  <si>
    <t>P1_gp046</t>
  </si>
  <si>
    <t>anti1</t>
  </si>
  <si>
    <t>antagonizes C1 represssion by forming a complex of Ant1/Ant2/C1</t>
  </si>
  <si>
    <t>P1_gp047</t>
  </si>
  <si>
    <t>ant2</t>
  </si>
  <si>
    <t>product antagonizes C1 repression by formation of Ant1/Ant2/C1 complex</t>
  </si>
  <si>
    <t>P1_gp048</t>
  </si>
  <si>
    <t>ask</t>
  </si>
  <si>
    <t>RNA antisense to 5' region and regulatory region of kilA gene; corresponds to former P53as RNA; negatively regulates lytic replication</t>
  </si>
  <si>
    <t>P1_gp049</t>
  </si>
  <si>
    <t>kilA</t>
  </si>
  <si>
    <t>product can kill host</t>
  </si>
  <si>
    <t>P1_gp050</t>
  </si>
  <si>
    <t>repL</t>
  </si>
  <si>
    <t>initiates replication at oriL</t>
  </si>
  <si>
    <t>P1_gp051</t>
  </si>
  <si>
    <t>rlfA</t>
  </si>
  <si>
    <t>possibly associated with lytic replication</t>
  </si>
  <si>
    <t>P1_gp052</t>
  </si>
  <si>
    <t>rlfB</t>
  </si>
  <si>
    <t>P1_gp053</t>
  </si>
  <si>
    <t>pmgF</t>
  </si>
  <si>
    <t>putative morphogenetic function</t>
  </si>
  <si>
    <t>P1_gp054</t>
  </si>
  <si>
    <t>bplB</t>
  </si>
  <si>
    <t>baseplate structure</t>
  </si>
  <si>
    <t>&lt;1.2E-7</t>
  </si>
  <si>
    <t>P1_gp055</t>
  </si>
  <si>
    <t>pmgG</t>
  </si>
  <si>
    <t>P1_gp056</t>
  </si>
  <si>
    <t>P1_gp057</t>
  </si>
  <si>
    <t>tail sheath</t>
  </si>
  <si>
    <t>P1_gp058</t>
  </si>
  <si>
    <t>mcp</t>
  </si>
  <si>
    <t>P1_gp059</t>
  </si>
  <si>
    <t>parB</t>
  </si>
  <si>
    <t>active partitioning of P1 plasmid during cell division</t>
  </si>
  <si>
    <t>P1_gp060</t>
  </si>
  <si>
    <t>parA</t>
  </si>
  <si>
    <t>P1_gp061</t>
  </si>
  <si>
    <t>repA</t>
  </si>
  <si>
    <t>initiates replication from oriR; plasmid replication</t>
  </si>
  <si>
    <t>P1_gp062</t>
  </si>
  <si>
    <t>upfA</t>
  </si>
  <si>
    <t>P1_gp063</t>
  </si>
  <si>
    <t>mlp</t>
  </si>
  <si>
    <t>membrane lipoprotein precursor</t>
  </si>
  <si>
    <t>P1_gp064</t>
  </si>
  <si>
    <t>ppfA</t>
  </si>
  <si>
    <t>possible periplasmid function</t>
  </si>
  <si>
    <t>P1_gp065</t>
  </si>
  <si>
    <t>upfB</t>
  </si>
  <si>
    <t>P1_gp066</t>
  </si>
  <si>
    <t>upfC</t>
  </si>
  <si>
    <t>P1_gp067</t>
  </si>
  <si>
    <t>uhr</t>
  </si>
  <si>
    <t>P1_gp068</t>
  </si>
  <si>
    <t>hrdC</t>
  </si>
  <si>
    <t>hpothetical recombination associated protein of RdgC family</t>
  </si>
  <si>
    <t>P1_gp069</t>
  </si>
  <si>
    <t>dmt</t>
  </si>
  <si>
    <t>DNA methlytransferases; methlysates A at GATC and perhaps also at C5 cytosine in unknown sequences</t>
  </si>
  <si>
    <t>P1_gt071</t>
  </si>
  <si>
    <t>trnT</t>
  </si>
  <si>
    <t>P1_gp072</t>
  </si>
  <si>
    <t>plp</t>
  </si>
  <si>
    <t>putative lipoprotein</t>
  </si>
  <si>
    <t>P1_gp073</t>
  </si>
  <si>
    <t>upl</t>
  </si>
  <si>
    <t>P1_gp074</t>
  </si>
  <si>
    <t>tciA</t>
  </si>
  <si>
    <t>tellurite or colicin resistance or inhibition of cell division</t>
  </si>
  <si>
    <t>small</t>
  </si>
  <si>
    <t>P1_gp075</t>
  </si>
  <si>
    <t>tciB</t>
  </si>
  <si>
    <t>P1_gp076</t>
  </si>
  <si>
    <t>tciC</t>
  </si>
  <si>
    <t>P1_gt117</t>
  </si>
  <si>
    <t>trnI</t>
  </si>
  <si>
    <t>P1_gp077</t>
  </si>
  <si>
    <t>ban</t>
  </si>
  <si>
    <t>dnaB homolog</t>
  </si>
  <si>
    <t>P1_gp078</t>
  </si>
  <si>
    <t>dbn</t>
  </si>
  <si>
    <t>downstream of ban</t>
  </si>
  <si>
    <t>P1_gp079</t>
  </si>
  <si>
    <t>baseplate</t>
  </si>
  <si>
    <t>tiny plaques; pin point</t>
  </si>
  <si>
    <t>&lt;2.1E-6</t>
  </si>
  <si>
    <t>P1_gp080</t>
  </si>
  <si>
    <t>tail length</t>
  </si>
  <si>
    <t>P1_gp081</t>
  </si>
  <si>
    <t>baseplate or tail stability</t>
  </si>
  <si>
    <t>P1_gp082</t>
  </si>
  <si>
    <t>tail stability</t>
  </si>
  <si>
    <t>&lt;8.2E-6</t>
  </si>
  <si>
    <t>P1_gp083</t>
  </si>
  <si>
    <t>tiny plaque; pin point</t>
  </si>
  <si>
    <t>P1_gp084</t>
  </si>
  <si>
    <t>baseplate; some similarity to non-muscle myosin II heavy chain and Pseudomonas aeruginosa TolA</t>
  </si>
  <si>
    <t>P1_gp085</t>
  </si>
  <si>
    <t>pmgL</t>
  </si>
  <si>
    <t>P1_gp086</t>
  </si>
  <si>
    <t>pmgM</t>
  </si>
  <si>
    <t>P1_gp087</t>
  </si>
  <si>
    <t>pmgN</t>
  </si>
  <si>
    <t>P1_gp088</t>
  </si>
  <si>
    <t>pmgO</t>
  </si>
  <si>
    <t>P1_gp089</t>
  </si>
  <si>
    <t>pmgP</t>
  </si>
  <si>
    <t>P1_gp090</t>
  </si>
  <si>
    <t>protein phosphatase</t>
  </si>
  <si>
    <t>P1_gp091</t>
  </si>
  <si>
    <t>pmgQ</t>
  </si>
  <si>
    <t>P1_gp092</t>
  </si>
  <si>
    <t>pmgR</t>
  </si>
  <si>
    <t>P1_gp093</t>
  </si>
  <si>
    <t>pmgS</t>
  </si>
  <si>
    <t>P1_gp094</t>
  </si>
  <si>
    <t>pap</t>
  </si>
  <si>
    <t>acid phosphatase</t>
  </si>
  <si>
    <t>P1_gp095</t>
  </si>
  <si>
    <t>pmgT</t>
  </si>
  <si>
    <t>P1_gp096</t>
  </si>
  <si>
    <t>pmgU</t>
  </si>
  <si>
    <t>P1_gp097</t>
  </si>
  <si>
    <t>pmgV</t>
  </si>
  <si>
    <t>P1_gp099</t>
  </si>
  <si>
    <t>upfN</t>
  </si>
  <si>
    <t>P1_gp100</t>
  </si>
  <si>
    <t>upfO</t>
  </si>
  <si>
    <t>P1_gp101</t>
  </si>
  <si>
    <t>hot</t>
  </si>
  <si>
    <t>P1_gp102</t>
  </si>
  <si>
    <t>lxr</t>
  </si>
  <si>
    <t>P1_gp103</t>
  </si>
  <si>
    <t>humD</t>
  </si>
  <si>
    <t>P1_gp104</t>
  </si>
  <si>
    <t>phd</t>
  </si>
  <si>
    <t>P1_gp105</t>
  </si>
  <si>
    <t>doc</t>
  </si>
  <si>
    <t>P1_gp107</t>
  </si>
  <si>
    <t>pdcB</t>
  </si>
  <si>
    <t>makes plaques very hard to see (smaller) and bacterial growth is lighter</t>
  </si>
  <si>
    <t xml:space="preserve"> </t>
  </si>
  <si>
    <t>P1_gp108</t>
  </si>
  <si>
    <t>lpa</t>
  </si>
  <si>
    <t>P1_gp109</t>
  </si>
  <si>
    <t>pacA</t>
  </si>
  <si>
    <t>P1_gp110</t>
  </si>
  <si>
    <t>pacB</t>
  </si>
  <si>
    <t>P1_gp111</t>
  </si>
  <si>
    <t>c1</t>
  </si>
  <si>
    <t>P1_gp112</t>
  </si>
  <si>
    <t>coi</t>
  </si>
  <si>
    <t>P1_gp113</t>
  </si>
  <si>
    <t>imcB</t>
  </si>
  <si>
    <t>dilutions (PFU)</t>
  </si>
  <si>
    <t>P1 phage</t>
  </si>
  <si>
    <t>p1 phage</t>
  </si>
  <si>
    <t>average</t>
  </si>
  <si>
    <t>std</t>
  </si>
  <si>
    <t>library</t>
  </si>
  <si>
    <t>lambda</t>
  </si>
  <si>
    <t>P1</t>
  </si>
  <si>
    <t>average Lambda</t>
  </si>
  <si>
    <t>stdev</t>
  </si>
  <si>
    <t>P1 average</t>
  </si>
  <si>
    <t>P1_lambda_1</t>
  </si>
  <si>
    <t>P1_lambda_2</t>
  </si>
  <si>
    <t>P1_lambda_3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</si>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</sst>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E+00"/>
  </numFmts>
  <fonts count="6" x14ac:knownFonts="1">
    <font>
      <sz val="10"/>
      <color rgb="FF000000"/>
      <name val="Arial"/>
      <scheme val="minor"/>
    </font>
    <font>
      <sz val="12"/>
      <color theme="1"/>
      <name val="Calibri"/>
    </font>
    <font>
      <b/>
      <sz val="12"/>
      <color theme="1"/>
      <name val="Calibri"/>
    </font>
    <font>
      <sz val="10"/>
      <color theme="1"/>
      <name val="Arial"/>
    </font>
    <font>
      <sz val="10"/>
      <color theme="1"/>
      <name val="Arial"/>
      <scheme val="minor"/>
    </font>
    <font>
      <sz val="12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2CC"/>
        <bgColor rgb="FFFFF2CC"/>
      </patternFill>
    </fill>
    <fill>
      <patternFill patternType="solid">
        <fgColor rgb="FFFFE599"/>
        <bgColor rgb="FFFFE599"/>
      </patternFill>
    </fill>
    <fill>
      <patternFill patternType="solid">
        <fgColor rgb="FFB6D7A8"/>
        <bgColor rgb="FFB6D7A8"/>
      </patternFill>
    </fill>
    <fill>
      <patternFill patternType="solid">
        <fgColor rgb="FF9FC5E8"/>
        <bgColor rgb="FF9FC5E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3">
    <xf numFmtId="0" fontId="0" fillId="0" borderId="0" xfId="0" applyFont="1" applyAlignment="1"/>
    <xf numFmtId="0" fontId="1" fillId="0" borderId="0" xfId="0" applyFont="1" applyAlignment="1"/>
    <xf numFmtId="11" fontId="1" fillId="0" borderId="0" xfId="0" applyNumberFormat="1" applyFont="1" applyAlignment="1"/>
    <xf numFmtId="0" fontId="1" fillId="2" borderId="0" xfId="0" applyFont="1" applyFill="1" applyAlignment="1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2" fillId="2" borderId="0" xfId="0" applyFont="1" applyFill="1" applyAlignment="1"/>
    <xf numFmtId="11" fontId="2" fillId="2" borderId="0" xfId="0" applyNumberFormat="1" applyFont="1" applyFill="1" applyAlignment="1"/>
    <xf numFmtId="0" fontId="1" fillId="3" borderId="0" xfId="0" applyFont="1" applyFill="1" applyAlignment="1"/>
    <xf numFmtId="0" fontId="3" fillId="3" borderId="0" xfId="0" applyFont="1" applyFill="1" applyAlignment="1"/>
    <xf numFmtId="11" fontId="3" fillId="3" borderId="0" xfId="0" applyNumberFormat="1" applyFont="1" applyFill="1" applyAlignment="1">
      <alignment horizontal="right"/>
    </xf>
    <xf numFmtId="0" fontId="3" fillId="3" borderId="0" xfId="0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11" fontId="1" fillId="3" borderId="0" xfId="0" applyNumberFormat="1" applyFont="1" applyFill="1" applyAlignment="1">
      <alignment horizontal="right"/>
    </xf>
    <xf numFmtId="11" fontId="1" fillId="3" borderId="0" xfId="0" applyNumberFormat="1" applyFont="1" applyFill="1" applyAlignment="1"/>
    <xf numFmtId="164" fontId="1" fillId="3" borderId="0" xfId="0" applyNumberFormat="1" applyFont="1" applyFill="1" applyAlignment="1"/>
    <xf numFmtId="0" fontId="3" fillId="0" borderId="0" xfId="0" applyFont="1" applyAlignment="1"/>
    <xf numFmtId="11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1" fontId="1" fillId="0" borderId="0" xfId="0" applyNumberFormat="1" applyFont="1" applyAlignment="1">
      <alignment horizontal="right"/>
    </xf>
    <xf numFmtId="164" fontId="1" fillId="0" borderId="0" xfId="0" applyNumberFormat="1" applyFont="1" applyAlignment="1"/>
    <xf numFmtId="11" fontId="1" fillId="2" borderId="0" xfId="0" applyNumberFormat="1" applyFont="1" applyFill="1" applyAlignment="1"/>
    <xf numFmtId="164" fontId="3" fillId="3" borderId="0" xfId="0" applyNumberFormat="1" applyFont="1" applyFill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/>
    <xf numFmtId="11" fontId="3" fillId="0" borderId="0" xfId="0" applyNumberFormat="1" applyFont="1" applyAlignment="1">
      <alignment horizontal="center"/>
    </xf>
    <xf numFmtId="11" fontId="3" fillId="0" borderId="0" xfId="0" applyNumberFormat="1" applyFont="1" applyAlignment="1"/>
    <xf numFmtId="164" fontId="1" fillId="0" borderId="0" xfId="0" applyNumberFormat="1" applyFont="1" applyAlignment="1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1" fillId="2" borderId="0" xfId="0" applyFont="1" applyFill="1" applyAlignment="1"/>
    <xf numFmtId="0" fontId="1" fillId="2" borderId="0" xfId="0" applyFont="1" applyFill="1" applyAlignment="1"/>
    <xf numFmtId="0" fontId="1" fillId="3" borderId="0" xfId="0" applyFont="1" applyFill="1"/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1" fillId="3" borderId="0" xfId="0" applyFont="1" applyFill="1" applyAlignment="1">
      <alignment horizontal="right"/>
    </xf>
    <xf numFmtId="14" fontId="1" fillId="3" borderId="0" xfId="0" applyNumberFormat="1" applyFont="1" applyFill="1" applyAlignment="1"/>
    <xf numFmtId="14" fontId="1" fillId="3" borderId="0" xfId="0" applyNumberFormat="1" applyFont="1" applyFill="1" applyAlignment="1">
      <alignment horizontal="right"/>
    </xf>
    <xf numFmtId="0" fontId="1" fillId="3" borderId="0" xfId="0" applyFont="1" applyFill="1" applyAlignment="1"/>
    <xf numFmtId="2" fontId="1" fillId="3" borderId="0" xfId="0" applyNumberFormat="1" applyFont="1" applyFill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1" fillId="0" borderId="0" xfId="0" applyFont="1" applyAlignment="1"/>
    <xf numFmtId="2" fontId="1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14" fontId="1" fillId="2" borderId="0" xfId="0" applyNumberFormat="1" applyFont="1" applyFill="1" applyAlignment="1"/>
    <xf numFmtId="14" fontId="1" fillId="2" borderId="0" xfId="0" applyNumberFormat="1" applyFont="1" applyFill="1" applyAlignment="1">
      <alignment horizontal="right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5" fillId="0" borderId="0" xfId="0" applyFont="1" applyAlignment="1"/>
    <xf numFmtId="11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4" fontId="5" fillId="0" borderId="0" xfId="0" applyNumberFormat="1" applyFont="1" applyAlignment="1">
      <alignment horizontal="right"/>
    </xf>
    <xf numFmtId="0" fontId="5" fillId="4" borderId="0" xfId="0" applyFont="1" applyFill="1" applyAlignment="1"/>
    <xf numFmtId="0" fontId="5" fillId="4" borderId="0" xfId="0" applyFont="1" applyFill="1" applyAlignment="1">
      <alignment horizontal="right"/>
    </xf>
    <xf numFmtId="4" fontId="5" fillId="4" borderId="0" xfId="0" applyNumberFormat="1" applyFont="1" applyFill="1" applyAlignment="1">
      <alignment horizontal="right"/>
    </xf>
    <xf numFmtId="4" fontId="5" fillId="4" borderId="0" xfId="0" applyNumberFormat="1" applyFont="1" applyFill="1" applyAlignment="1"/>
    <xf numFmtId="0" fontId="5" fillId="5" borderId="0" xfId="0" applyFont="1" applyFill="1" applyAlignment="1"/>
    <xf numFmtId="0" fontId="5" fillId="5" borderId="0" xfId="0" applyFont="1" applyFill="1" applyAlignment="1">
      <alignment horizontal="right"/>
    </xf>
    <xf numFmtId="4" fontId="5" fillId="5" borderId="0" xfId="0" applyNumberFormat="1" applyFont="1" applyFill="1" applyAlignment="1">
      <alignment horizontal="right"/>
    </xf>
    <xf numFmtId="4" fontId="5" fillId="5" borderId="0" xfId="0" applyNumberFormat="1" applyFont="1" applyFill="1" applyAlignment="1"/>
    <xf numFmtId="0" fontId="5" fillId="6" borderId="0" xfId="0" applyFont="1" applyFill="1" applyAlignment="1"/>
    <xf numFmtId="0" fontId="5" fillId="6" borderId="0" xfId="0" applyFont="1" applyFill="1" applyAlignment="1">
      <alignment horizontal="right"/>
    </xf>
    <xf numFmtId="4" fontId="5" fillId="6" borderId="0" xfId="0" applyNumberFormat="1" applyFont="1" applyFill="1" applyAlignment="1">
      <alignment horizontal="right"/>
    </xf>
    <xf numFmtId="0" fontId="5" fillId="6" borderId="0" xfId="0" applyFont="1" applyFill="1" applyAlignment="1"/>
    <xf numFmtId="0" fontId="5" fillId="0" borderId="0" xfId="0" applyFont="1" applyAlignment="1"/>
    <xf numFmtId="0" fontId="4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AI996"/>
  <sheetViews>
    <sheetView tabSelected="1" workbookViewId="0"/>
  </sheetViews>
  <sheetFormatPr baseColWidth="10" defaultColWidth="12.6640625" defaultRowHeight="15.75" customHeight="1" x14ac:dyDescent="0"/>
  <cols>
    <col min="4" max="4" width="26.1640625" customWidth="1"/>
  </cols>
  <sheetData>
    <row r="1" spans="1:35">
      <c r="A1" s="1"/>
      <c r="B1" s="1"/>
      <c r="C1" s="1"/>
      <c r="D1" s="1"/>
      <c r="E1" s="1"/>
      <c r="F1" s="1"/>
      <c r="G1" s="1"/>
      <c r="H1" s="1"/>
      <c r="I1" s="1"/>
      <c r="J1" s="1"/>
      <c r="K1" s="1" t="s">
        <v>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>
      <c r="A2" s="3"/>
      <c r="B2" s="4" t="s">
        <v>1</v>
      </c>
      <c r="C2" s="4" t="s">
        <v>2</v>
      </c>
      <c r="D2" s="5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7</v>
      </c>
      <c r="L2" s="3"/>
      <c r="M2" s="6" t="s">
        <v>4</v>
      </c>
      <c r="N2" s="6" t="s">
        <v>5</v>
      </c>
      <c r="O2" s="6" t="s">
        <v>6</v>
      </c>
      <c r="P2" s="6" t="s">
        <v>7</v>
      </c>
      <c r="Q2" s="6" t="s">
        <v>8</v>
      </c>
      <c r="R2" s="6" t="s">
        <v>9</v>
      </c>
      <c r="S2" s="3"/>
      <c r="T2" s="3"/>
      <c r="U2" s="6" t="s">
        <v>10</v>
      </c>
      <c r="V2" s="6" t="s">
        <v>11</v>
      </c>
      <c r="W2" s="6" t="s">
        <v>0</v>
      </c>
      <c r="X2" s="7" t="s">
        <v>12</v>
      </c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>
      <c r="A3" s="8"/>
      <c r="B3" s="8"/>
      <c r="C3" s="8"/>
      <c r="D3" s="8"/>
      <c r="E3" s="9" t="s">
        <v>13</v>
      </c>
      <c r="F3" s="10">
        <v>9.9999999999999995E-8</v>
      </c>
      <c r="G3" s="11">
        <v>3</v>
      </c>
      <c r="H3" s="10">
        <f>G3/F3/0.002</f>
        <v>15000000000</v>
      </c>
      <c r="I3" s="10">
        <f>H3/15000000000</f>
        <v>1</v>
      </c>
      <c r="J3" s="8"/>
      <c r="K3" s="10">
        <f>AVERAGE(H3,P3)</f>
        <v>10000000000</v>
      </c>
      <c r="L3" s="10">
        <f>K3/1000*2</f>
        <v>20000000</v>
      </c>
      <c r="M3" s="9" t="s">
        <v>13</v>
      </c>
      <c r="N3" s="10">
        <v>9.9999999999999995E-8</v>
      </c>
      <c r="O3" s="11">
        <v>1</v>
      </c>
      <c r="P3" s="10">
        <f>O3/N3/0.002</f>
        <v>5000000000</v>
      </c>
      <c r="Q3" s="10">
        <f>P3/5000000000</f>
        <v>1</v>
      </c>
      <c r="R3" s="8"/>
      <c r="S3" s="8"/>
      <c r="T3" s="9" t="s">
        <v>13</v>
      </c>
      <c r="U3" s="12">
        <v>1</v>
      </c>
      <c r="V3" s="12">
        <v>1</v>
      </c>
      <c r="W3" s="12">
        <f>AVERAGE(U3:V3)</f>
        <v>1</v>
      </c>
      <c r="X3" s="13">
        <f>STDEV(U3:V3)</f>
        <v>0</v>
      </c>
      <c r="Y3" s="8"/>
      <c r="Z3" s="8"/>
      <c r="AA3" s="8"/>
      <c r="AB3" s="14"/>
      <c r="AC3" s="14"/>
      <c r="AD3" s="8"/>
      <c r="AE3" s="8"/>
      <c r="AF3" s="8"/>
      <c r="AG3" s="8"/>
      <c r="AH3" s="8"/>
      <c r="AI3" s="8"/>
    </row>
    <row r="4" spans="1:35">
      <c r="A4" s="8"/>
      <c r="B4" s="8"/>
      <c r="C4" s="8"/>
      <c r="D4" s="8"/>
      <c r="E4" s="9" t="s">
        <v>14</v>
      </c>
      <c r="F4" s="8"/>
      <c r="G4" s="11">
        <v>0</v>
      </c>
      <c r="H4" s="14"/>
      <c r="I4" s="14"/>
      <c r="J4" s="8"/>
      <c r="K4" s="8"/>
      <c r="L4" s="8"/>
      <c r="M4" s="9" t="s">
        <v>14</v>
      </c>
      <c r="N4" s="8"/>
      <c r="O4" s="11">
        <v>0</v>
      </c>
      <c r="P4" s="14"/>
      <c r="Q4" s="14"/>
      <c r="R4" s="8"/>
      <c r="S4" s="8"/>
      <c r="T4" s="9" t="s">
        <v>14</v>
      </c>
      <c r="U4" s="15"/>
      <c r="V4" s="15"/>
      <c r="W4" s="15"/>
      <c r="X4" s="14"/>
      <c r="Y4" s="8"/>
      <c r="Z4" s="8"/>
      <c r="AA4" s="8"/>
      <c r="AB4" s="14"/>
      <c r="AC4" s="8"/>
      <c r="AD4" s="8"/>
      <c r="AE4" s="8"/>
      <c r="AF4" s="8"/>
      <c r="AG4" s="8"/>
      <c r="AH4" s="8"/>
      <c r="AI4" s="8"/>
    </row>
    <row r="5" spans="1:35">
      <c r="A5" s="16" t="s">
        <v>15</v>
      </c>
      <c r="B5" s="1" t="s">
        <v>16</v>
      </c>
      <c r="C5" s="1" t="s">
        <v>17</v>
      </c>
      <c r="D5" s="1" t="s">
        <v>18</v>
      </c>
      <c r="E5" s="16" t="s">
        <v>15</v>
      </c>
      <c r="F5" s="17">
        <v>0.1</v>
      </c>
      <c r="G5" s="18">
        <v>12</v>
      </c>
      <c r="H5" s="17">
        <f t="shared" ref="H5:H8" si="0">G5/F5/0.002</f>
        <v>60000</v>
      </c>
      <c r="I5" s="17">
        <f t="shared" ref="I5:I8" si="1">H5/15000000000</f>
        <v>3.9999999999999998E-6</v>
      </c>
      <c r="J5" s="1"/>
      <c r="K5" s="1"/>
      <c r="L5" s="1"/>
      <c r="M5" s="16" t="s">
        <v>15</v>
      </c>
      <c r="N5" s="17">
        <v>0.1</v>
      </c>
      <c r="O5" s="18">
        <v>7</v>
      </c>
      <c r="P5" s="17">
        <f t="shared" ref="P5:P8" si="2">O5/N5/0.002</f>
        <v>35000</v>
      </c>
      <c r="Q5" s="17">
        <f t="shared" ref="Q5:Q8" si="3">P5/5000000000</f>
        <v>6.9999999999999999E-6</v>
      </c>
      <c r="R5" s="1"/>
      <c r="S5" s="1"/>
      <c r="T5" s="16" t="s">
        <v>15</v>
      </c>
      <c r="U5" s="19">
        <v>3.9999999999999998E-6</v>
      </c>
      <c r="V5" s="19">
        <v>6.9999999999999999E-6</v>
      </c>
      <c r="W5" s="19">
        <f t="shared" ref="W5:W8" si="4">AVERAGE(U5:V5)</f>
        <v>5.4999999999999999E-6</v>
      </c>
      <c r="X5" s="20">
        <f t="shared" ref="X5:X8" si="5">STDEV(U5:V5)</f>
        <v>2.1213203435596428E-6</v>
      </c>
      <c r="Y5" s="1"/>
      <c r="Z5" s="1"/>
      <c r="AA5" s="1"/>
      <c r="AB5" s="2"/>
      <c r="AC5" s="1"/>
      <c r="AD5" s="1"/>
      <c r="AE5" s="1"/>
      <c r="AF5" s="1"/>
      <c r="AG5" s="1"/>
      <c r="AH5" s="1"/>
      <c r="AI5" s="1"/>
    </row>
    <row r="6" spans="1:35">
      <c r="A6" s="16" t="s">
        <v>19</v>
      </c>
      <c r="B6" s="1" t="s">
        <v>20</v>
      </c>
      <c r="C6" s="1" t="s">
        <v>21</v>
      </c>
      <c r="D6" s="1" t="s">
        <v>22</v>
      </c>
      <c r="E6" s="16" t="s">
        <v>19</v>
      </c>
      <c r="F6" s="17">
        <v>0.1</v>
      </c>
      <c r="G6" s="18">
        <v>5</v>
      </c>
      <c r="H6" s="17">
        <f t="shared" si="0"/>
        <v>25000</v>
      </c>
      <c r="I6" s="17">
        <f t="shared" si="1"/>
        <v>1.6666666666666667E-6</v>
      </c>
      <c r="J6" s="1"/>
      <c r="K6" s="1"/>
      <c r="L6" s="1"/>
      <c r="M6" s="16" t="s">
        <v>19</v>
      </c>
      <c r="N6" s="17">
        <v>0.1</v>
      </c>
      <c r="O6" s="18">
        <v>1</v>
      </c>
      <c r="P6" s="17">
        <f t="shared" si="2"/>
        <v>5000</v>
      </c>
      <c r="Q6" s="17">
        <f t="shared" si="3"/>
        <v>9.9999999999999995E-7</v>
      </c>
      <c r="R6" s="1"/>
      <c r="S6" s="1"/>
      <c r="T6" s="16" t="s">
        <v>19</v>
      </c>
      <c r="U6" s="19">
        <v>1.6666666666666667E-6</v>
      </c>
      <c r="V6" s="19">
        <v>9.9999999999999995E-7</v>
      </c>
      <c r="W6" s="19">
        <f t="shared" si="4"/>
        <v>1.3333333333333334E-6</v>
      </c>
      <c r="X6" s="20">
        <f t="shared" si="5"/>
        <v>4.7140452079103172E-7</v>
      </c>
      <c r="Y6" s="1"/>
      <c r="Z6" s="1"/>
      <c r="AA6" s="1"/>
      <c r="AB6" s="2"/>
      <c r="AC6" s="2"/>
      <c r="AD6" s="1"/>
      <c r="AE6" s="1"/>
      <c r="AF6" s="21"/>
      <c r="AG6" s="21"/>
      <c r="AH6" s="21"/>
      <c r="AI6" s="21"/>
    </row>
    <row r="7" spans="1:35">
      <c r="A7" s="16" t="s">
        <v>23</v>
      </c>
      <c r="B7" s="1" t="s">
        <v>24</v>
      </c>
      <c r="C7" s="1" t="s">
        <v>25</v>
      </c>
      <c r="D7" s="1" t="s">
        <v>26</v>
      </c>
      <c r="E7" s="16" t="s">
        <v>23</v>
      </c>
      <c r="F7" s="17">
        <v>0.01</v>
      </c>
      <c r="G7" s="18">
        <v>6</v>
      </c>
      <c r="H7" s="17">
        <f t="shared" si="0"/>
        <v>300000</v>
      </c>
      <c r="I7" s="17">
        <f t="shared" si="1"/>
        <v>2.0000000000000002E-5</v>
      </c>
      <c r="J7" s="1"/>
      <c r="K7" s="1"/>
      <c r="L7" s="1"/>
      <c r="M7" s="16" t="s">
        <v>23</v>
      </c>
      <c r="N7" s="17">
        <v>0.01</v>
      </c>
      <c r="O7" s="18">
        <v>4</v>
      </c>
      <c r="P7" s="17">
        <f t="shared" si="2"/>
        <v>200000</v>
      </c>
      <c r="Q7" s="17">
        <f t="shared" si="3"/>
        <v>4.0000000000000003E-5</v>
      </c>
      <c r="R7" s="1"/>
      <c r="S7" s="1"/>
      <c r="T7" s="16" t="s">
        <v>23</v>
      </c>
      <c r="U7" s="19">
        <v>2.0000000000000002E-5</v>
      </c>
      <c r="V7" s="19">
        <v>4.0000000000000003E-5</v>
      </c>
      <c r="W7" s="19">
        <f t="shared" si="4"/>
        <v>3.0000000000000004E-5</v>
      </c>
      <c r="X7" s="20">
        <f t="shared" si="5"/>
        <v>1.4142135623730951E-5</v>
      </c>
      <c r="Y7" s="1"/>
      <c r="Z7" s="1"/>
      <c r="AA7" s="1"/>
      <c r="AB7" s="2"/>
      <c r="AC7" s="1"/>
      <c r="AD7" s="1"/>
      <c r="AE7" s="1"/>
      <c r="AF7" s="21"/>
      <c r="AG7" s="21"/>
      <c r="AH7" s="1"/>
      <c r="AI7" s="21"/>
    </row>
    <row r="8" spans="1:35">
      <c r="A8" s="16" t="s">
        <v>27</v>
      </c>
      <c r="B8" s="1" t="s">
        <v>28</v>
      </c>
      <c r="C8" s="1" t="s">
        <v>29</v>
      </c>
      <c r="D8" s="1" t="s">
        <v>30</v>
      </c>
      <c r="E8" s="16" t="s">
        <v>27</v>
      </c>
      <c r="F8" s="17">
        <v>0.01</v>
      </c>
      <c r="G8" s="18">
        <v>3</v>
      </c>
      <c r="H8" s="17">
        <f t="shared" si="0"/>
        <v>150000</v>
      </c>
      <c r="I8" s="17">
        <f t="shared" si="1"/>
        <v>1.0000000000000001E-5</v>
      </c>
      <c r="J8" s="1"/>
      <c r="K8" s="1"/>
      <c r="L8" s="1"/>
      <c r="M8" s="16" t="s">
        <v>27</v>
      </c>
      <c r="N8" s="17">
        <v>0.01</v>
      </c>
      <c r="O8" s="18">
        <v>4</v>
      </c>
      <c r="P8" s="17">
        <f t="shared" si="2"/>
        <v>200000</v>
      </c>
      <c r="Q8" s="17">
        <f t="shared" si="3"/>
        <v>4.0000000000000003E-5</v>
      </c>
      <c r="R8" s="16" t="s">
        <v>31</v>
      </c>
      <c r="S8" s="1"/>
      <c r="T8" s="16" t="s">
        <v>27</v>
      </c>
      <c r="U8" s="19">
        <v>1.0000000000000001E-5</v>
      </c>
      <c r="V8" s="19">
        <v>4.0000000000000003E-5</v>
      </c>
      <c r="W8" s="19">
        <f t="shared" si="4"/>
        <v>2.5000000000000001E-5</v>
      </c>
      <c r="X8" s="20">
        <f t="shared" si="5"/>
        <v>2.1213203435596428E-5</v>
      </c>
      <c r="Y8" s="1"/>
      <c r="Z8" s="1"/>
      <c r="AA8" s="1"/>
      <c r="AB8" s="2"/>
      <c r="AC8" s="1"/>
      <c r="AD8" s="1"/>
      <c r="AE8" s="1"/>
      <c r="AF8" s="21"/>
      <c r="AG8" s="21"/>
      <c r="AH8" s="1"/>
      <c r="AI8" s="21"/>
    </row>
    <row r="9" spans="1:35">
      <c r="A9" s="16" t="s">
        <v>32</v>
      </c>
      <c r="B9" s="1" t="s">
        <v>33</v>
      </c>
      <c r="C9" s="1" t="s">
        <v>34</v>
      </c>
      <c r="D9" s="1" t="s">
        <v>35</v>
      </c>
      <c r="E9" s="16" t="s">
        <v>32</v>
      </c>
      <c r="F9" s="1"/>
      <c r="G9" s="1"/>
      <c r="H9" s="2"/>
      <c r="I9" s="2"/>
      <c r="J9" s="1"/>
      <c r="K9" s="1"/>
      <c r="L9" s="1"/>
      <c r="M9" s="16" t="s">
        <v>32</v>
      </c>
      <c r="N9" s="1"/>
      <c r="O9" s="18">
        <v>0</v>
      </c>
      <c r="P9" s="2"/>
      <c r="Q9" s="2"/>
      <c r="R9" s="1"/>
      <c r="S9" s="1"/>
      <c r="T9" s="16" t="s">
        <v>32</v>
      </c>
      <c r="U9" s="21"/>
      <c r="V9" s="21"/>
      <c r="W9" s="21" t="s">
        <v>36</v>
      </c>
      <c r="X9" s="2"/>
      <c r="Y9" s="1"/>
      <c r="Z9" s="1"/>
      <c r="AA9" s="1"/>
      <c r="AB9" s="2"/>
      <c r="AC9" s="1"/>
      <c r="AD9" s="1"/>
      <c r="AE9" s="1"/>
      <c r="AF9" s="21"/>
      <c r="AG9" s="21"/>
      <c r="AH9" s="21"/>
      <c r="AI9" s="21"/>
    </row>
    <row r="10" spans="1:35">
      <c r="A10" s="16" t="s">
        <v>37</v>
      </c>
      <c r="B10" s="1" t="s">
        <v>38</v>
      </c>
      <c r="C10" s="1" t="s">
        <v>39</v>
      </c>
      <c r="D10" s="1" t="s">
        <v>40</v>
      </c>
      <c r="E10" s="16" t="s">
        <v>37</v>
      </c>
      <c r="F10" s="1"/>
      <c r="G10" s="18">
        <v>0</v>
      </c>
      <c r="H10" s="2"/>
      <c r="I10" s="2"/>
      <c r="J10" s="1"/>
      <c r="K10" s="1"/>
      <c r="L10" s="1"/>
      <c r="M10" s="16" t="s">
        <v>37</v>
      </c>
      <c r="N10" s="1"/>
      <c r="O10" s="18">
        <v>0</v>
      </c>
      <c r="P10" s="2"/>
      <c r="Q10" s="2"/>
      <c r="R10" s="1"/>
      <c r="S10" s="1"/>
      <c r="T10" s="16" t="s">
        <v>37</v>
      </c>
      <c r="U10" s="21"/>
      <c r="V10" s="21"/>
      <c r="W10" s="21" t="s">
        <v>36</v>
      </c>
      <c r="X10" s="2"/>
      <c r="Y10" s="1"/>
      <c r="Z10" s="1"/>
      <c r="AA10" s="1"/>
      <c r="AB10" s="2"/>
      <c r="AC10" s="2"/>
      <c r="AD10" s="1"/>
      <c r="AE10" s="1"/>
      <c r="AF10" s="21"/>
      <c r="AG10" s="21"/>
      <c r="AH10" s="21"/>
      <c r="AI10" s="21"/>
    </row>
    <row r="11" spans="1:35">
      <c r="A11" s="16" t="s">
        <v>41</v>
      </c>
      <c r="B11" s="1" t="s">
        <v>42</v>
      </c>
      <c r="C11" s="1" t="s">
        <v>43</v>
      </c>
      <c r="D11" s="1" t="s">
        <v>44</v>
      </c>
      <c r="E11" s="16" t="s">
        <v>41</v>
      </c>
      <c r="F11" s="17">
        <v>0.01</v>
      </c>
      <c r="G11" s="18">
        <v>2</v>
      </c>
      <c r="H11" s="17">
        <f>G11/F11/0.002</f>
        <v>100000</v>
      </c>
      <c r="I11" s="17">
        <f>H11/15000000000</f>
        <v>6.6666666666666666E-6</v>
      </c>
      <c r="J11" s="1"/>
      <c r="K11" s="1"/>
      <c r="L11" s="1"/>
      <c r="M11" s="16" t="s">
        <v>41</v>
      </c>
      <c r="N11" s="17">
        <v>0.1</v>
      </c>
      <c r="O11" s="18">
        <v>7</v>
      </c>
      <c r="P11" s="17">
        <f t="shared" ref="P11:P13" si="6">O11/N11/0.002</f>
        <v>35000</v>
      </c>
      <c r="Q11" s="17">
        <f t="shared" ref="Q11:Q13" si="7">P11/5000000000</f>
        <v>6.9999999999999999E-6</v>
      </c>
      <c r="R11" s="1"/>
      <c r="S11" s="1"/>
      <c r="T11" s="16" t="s">
        <v>41</v>
      </c>
      <c r="U11" s="19">
        <v>6.6666666666666666E-6</v>
      </c>
      <c r="V11" s="19">
        <v>6.9999999999999999E-6</v>
      </c>
      <c r="W11" s="19">
        <f>AVERAGE(U11:V11)</f>
        <v>6.8333333333333328E-6</v>
      </c>
      <c r="X11" s="20">
        <f>STDEV(U11:V11)</f>
        <v>2.3570226039551578E-7</v>
      </c>
      <c r="Y11" s="1"/>
      <c r="Z11" s="1"/>
      <c r="AA11" s="1"/>
      <c r="AB11" s="2"/>
      <c r="AC11" s="2"/>
      <c r="AD11" s="1"/>
      <c r="AE11" s="1"/>
      <c r="AF11" s="21"/>
      <c r="AG11" s="21"/>
      <c r="AH11" s="21"/>
      <c r="AI11" s="21"/>
    </row>
    <row r="12" spans="1:35">
      <c r="A12" s="16" t="s">
        <v>45</v>
      </c>
      <c r="B12" s="1" t="s">
        <v>46</v>
      </c>
      <c r="C12" s="1" t="s">
        <v>47</v>
      </c>
      <c r="D12" s="1" t="s">
        <v>48</v>
      </c>
      <c r="E12" s="16" t="s">
        <v>45</v>
      </c>
      <c r="F12" s="1"/>
      <c r="G12" s="18">
        <v>0</v>
      </c>
      <c r="H12" s="2"/>
      <c r="I12" s="2"/>
      <c r="J12" s="1"/>
      <c r="K12" s="1"/>
      <c r="L12" s="1"/>
      <c r="M12" s="16" t="s">
        <v>45</v>
      </c>
      <c r="N12" s="17">
        <v>0.1</v>
      </c>
      <c r="O12" s="18">
        <v>1</v>
      </c>
      <c r="P12" s="17">
        <f t="shared" si="6"/>
        <v>5000</v>
      </c>
      <c r="Q12" s="17">
        <f t="shared" si="7"/>
        <v>9.9999999999999995E-7</v>
      </c>
      <c r="R12" s="1"/>
      <c r="S12" s="1"/>
      <c r="T12" s="16" t="s">
        <v>45</v>
      </c>
      <c r="U12" s="21"/>
      <c r="V12" s="21"/>
      <c r="W12" s="21" t="s">
        <v>49</v>
      </c>
      <c r="X12" s="2"/>
      <c r="Y12" s="1"/>
      <c r="Z12" s="1"/>
      <c r="AA12" s="1"/>
      <c r="AB12" s="2"/>
      <c r="AC12" s="2"/>
      <c r="AD12" s="1"/>
      <c r="AE12" s="1"/>
      <c r="AF12" s="21"/>
      <c r="AG12" s="21"/>
      <c r="AH12" s="21"/>
      <c r="AI12" s="21"/>
    </row>
    <row r="13" spans="1:35">
      <c r="A13" s="16" t="s">
        <v>50</v>
      </c>
      <c r="B13" s="1" t="s">
        <v>51</v>
      </c>
      <c r="C13" s="1" t="s">
        <v>52</v>
      </c>
      <c r="D13" s="1" t="s">
        <v>53</v>
      </c>
      <c r="E13" s="16" t="s">
        <v>50</v>
      </c>
      <c r="F13" s="17">
        <v>0.01</v>
      </c>
      <c r="G13" s="18">
        <v>6</v>
      </c>
      <c r="H13" s="17">
        <f>G13/F13/0.002</f>
        <v>300000</v>
      </c>
      <c r="I13" s="17">
        <f>H13/15000000000</f>
        <v>2.0000000000000002E-5</v>
      </c>
      <c r="J13" s="1"/>
      <c r="K13" s="1"/>
      <c r="L13" s="1"/>
      <c r="M13" s="16" t="s">
        <v>50</v>
      </c>
      <c r="N13" s="17">
        <v>0.01</v>
      </c>
      <c r="O13" s="18">
        <v>2</v>
      </c>
      <c r="P13" s="17">
        <f t="shared" si="6"/>
        <v>100000</v>
      </c>
      <c r="Q13" s="17">
        <f t="shared" si="7"/>
        <v>2.0000000000000002E-5</v>
      </c>
      <c r="R13" s="1"/>
      <c r="S13" s="1"/>
      <c r="T13" s="16" t="s">
        <v>50</v>
      </c>
      <c r="U13" s="19">
        <v>2.0000000000000002E-5</v>
      </c>
      <c r="V13" s="19">
        <v>2.0000000000000002E-5</v>
      </c>
      <c r="W13" s="19">
        <f>AVERAGE(U13:V13)</f>
        <v>2.0000000000000002E-5</v>
      </c>
      <c r="X13" s="20">
        <f>STDEV(U13:V13)</f>
        <v>0</v>
      </c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>
      <c r="A14" s="16" t="s">
        <v>54</v>
      </c>
      <c r="B14" s="1" t="s">
        <v>55</v>
      </c>
      <c r="C14" s="1" t="s">
        <v>56</v>
      </c>
      <c r="D14" s="1" t="s">
        <v>57</v>
      </c>
      <c r="E14" s="16" t="s">
        <v>54</v>
      </c>
      <c r="F14" s="1"/>
      <c r="G14" s="18">
        <v>0</v>
      </c>
      <c r="H14" s="2"/>
      <c r="I14" s="2"/>
      <c r="J14" s="1"/>
      <c r="K14" s="1"/>
      <c r="L14" s="1"/>
      <c r="M14" s="16" t="s">
        <v>54</v>
      </c>
      <c r="N14" s="1"/>
      <c r="O14" s="18">
        <v>0</v>
      </c>
      <c r="P14" s="2"/>
      <c r="Q14" s="2"/>
      <c r="R14" s="1"/>
      <c r="S14" s="1"/>
      <c r="T14" s="16" t="s">
        <v>54</v>
      </c>
      <c r="U14" s="21"/>
      <c r="V14" s="21"/>
      <c r="W14" s="21" t="s">
        <v>36</v>
      </c>
      <c r="X14" s="2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>
      <c r="A15" s="16" t="s">
        <v>58</v>
      </c>
      <c r="B15" s="1" t="s">
        <v>59</v>
      </c>
      <c r="C15" s="1" t="s">
        <v>60</v>
      </c>
      <c r="D15" s="1" t="s">
        <v>61</v>
      </c>
      <c r="E15" s="16" t="s">
        <v>58</v>
      </c>
      <c r="F15" s="17">
        <v>0.01</v>
      </c>
      <c r="G15" s="18">
        <v>6</v>
      </c>
      <c r="H15" s="17">
        <f t="shared" ref="H15:H17" si="8">G15/F15/0.002</f>
        <v>300000</v>
      </c>
      <c r="I15" s="17">
        <f t="shared" ref="I15:I17" si="9">H15/15000000000</f>
        <v>2.0000000000000002E-5</v>
      </c>
      <c r="J15" s="16" t="s">
        <v>62</v>
      </c>
      <c r="K15" s="1"/>
      <c r="L15" s="1"/>
      <c r="M15" s="16" t="s">
        <v>58</v>
      </c>
      <c r="N15" s="17">
        <v>0.01</v>
      </c>
      <c r="O15" s="18">
        <v>3</v>
      </c>
      <c r="P15" s="17">
        <f t="shared" ref="P15:P19" si="10">O15/N15/0.002</f>
        <v>150000</v>
      </c>
      <c r="Q15" s="17">
        <f t="shared" ref="Q15:Q19" si="11">P15/5000000000</f>
        <v>3.0000000000000001E-5</v>
      </c>
      <c r="R15" s="16" t="s">
        <v>62</v>
      </c>
      <c r="S15" s="1"/>
      <c r="T15" s="16" t="s">
        <v>58</v>
      </c>
      <c r="U15" s="19">
        <v>2.0000000000000002E-5</v>
      </c>
      <c r="V15" s="19">
        <v>3.0000000000000001E-5</v>
      </c>
      <c r="W15" s="19">
        <f t="shared" ref="W15:W17" si="12">AVERAGE(U15:V15)</f>
        <v>2.5000000000000001E-5</v>
      </c>
      <c r="X15" s="20">
        <f t="shared" ref="X15:X17" si="13">STDEV(U15:V15)</f>
        <v>7.0710678118654747E-6</v>
      </c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>
      <c r="A16" s="16" t="s">
        <v>63</v>
      </c>
      <c r="B16" s="1" t="s">
        <v>64</v>
      </c>
      <c r="C16" s="1" t="s">
        <v>65</v>
      </c>
      <c r="D16" s="1" t="s">
        <v>61</v>
      </c>
      <c r="E16" s="16" t="s">
        <v>63</v>
      </c>
      <c r="F16" s="17">
        <v>0.01</v>
      </c>
      <c r="G16" s="18">
        <v>6</v>
      </c>
      <c r="H16" s="17">
        <f t="shared" si="8"/>
        <v>300000</v>
      </c>
      <c r="I16" s="17">
        <f t="shared" si="9"/>
        <v>2.0000000000000002E-5</v>
      </c>
      <c r="J16" s="1"/>
      <c r="K16" s="1"/>
      <c r="L16" s="1"/>
      <c r="M16" s="16" t="s">
        <v>63</v>
      </c>
      <c r="N16" s="17">
        <v>0.01</v>
      </c>
      <c r="O16" s="18">
        <v>5</v>
      </c>
      <c r="P16" s="17">
        <f t="shared" si="10"/>
        <v>250000</v>
      </c>
      <c r="Q16" s="17">
        <f t="shared" si="11"/>
        <v>5.0000000000000002E-5</v>
      </c>
      <c r="R16" s="1"/>
      <c r="S16" s="1"/>
      <c r="T16" s="16" t="s">
        <v>63</v>
      </c>
      <c r="U16" s="19">
        <v>2.0000000000000002E-5</v>
      </c>
      <c r="V16" s="19">
        <v>5.0000000000000002E-5</v>
      </c>
      <c r="W16" s="19">
        <f t="shared" si="12"/>
        <v>3.5000000000000004E-5</v>
      </c>
      <c r="X16" s="20">
        <f t="shared" si="13"/>
        <v>2.1213203435596424E-5</v>
      </c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>
      <c r="A17" s="16" t="s">
        <v>66</v>
      </c>
      <c r="B17" s="1" t="s">
        <v>67</v>
      </c>
      <c r="C17" s="1" t="s">
        <v>68</v>
      </c>
      <c r="D17" s="1" t="s">
        <v>61</v>
      </c>
      <c r="E17" s="16" t="s">
        <v>66</v>
      </c>
      <c r="F17" s="17">
        <v>0.01</v>
      </c>
      <c r="G17" s="18">
        <v>1</v>
      </c>
      <c r="H17" s="17">
        <f t="shared" si="8"/>
        <v>50000</v>
      </c>
      <c r="I17" s="17">
        <f t="shared" si="9"/>
        <v>3.3333333333333333E-6</v>
      </c>
      <c r="J17" s="1"/>
      <c r="K17" s="1"/>
      <c r="L17" s="1"/>
      <c r="M17" s="16" t="s">
        <v>66</v>
      </c>
      <c r="N17" s="17">
        <v>0.01</v>
      </c>
      <c r="O17" s="18">
        <v>3</v>
      </c>
      <c r="P17" s="17">
        <f t="shared" si="10"/>
        <v>150000</v>
      </c>
      <c r="Q17" s="17">
        <f t="shared" si="11"/>
        <v>3.0000000000000001E-5</v>
      </c>
      <c r="R17" s="1"/>
      <c r="S17" s="1"/>
      <c r="T17" s="16" t="s">
        <v>66</v>
      </c>
      <c r="U17" s="19">
        <v>3.3333333333333333E-6</v>
      </c>
      <c r="V17" s="19">
        <v>3.0000000000000001E-5</v>
      </c>
      <c r="W17" s="19">
        <f t="shared" si="12"/>
        <v>1.6666666666666667E-5</v>
      </c>
      <c r="X17" s="20">
        <f t="shared" si="13"/>
        <v>1.8856180831641267E-5</v>
      </c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>
      <c r="A18" s="16" t="s">
        <v>69</v>
      </c>
      <c r="B18" s="1" t="s">
        <v>70</v>
      </c>
      <c r="C18" s="1" t="s">
        <v>71</v>
      </c>
      <c r="D18" s="1" t="s">
        <v>72</v>
      </c>
      <c r="E18" s="16" t="s">
        <v>69</v>
      </c>
      <c r="F18" s="1"/>
      <c r="G18" s="18">
        <v>0</v>
      </c>
      <c r="H18" s="2"/>
      <c r="I18" s="2"/>
      <c r="J18" s="1"/>
      <c r="K18" s="1"/>
      <c r="L18" s="1"/>
      <c r="M18" s="16" t="s">
        <v>69</v>
      </c>
      <c r="N18" s="17">
        <v>0.1</v>
      </c>
      <c r="O18" s="18">
        <v>1</v>
      </c>
      <c r="P18" s="17">
        <f t="shared" si="10"/>
        <v>5000</v>
      </c>
      <c r="Q18" s="17">
        <f t="shared" si="11"/>
        <v>9.9999999999999995E-7</v>
      </c>
      <c r="R18" s="1"/>
      <c r="S18" s="1"/>
      <c r="T18" s="16" t="s">
        <v>69</v>
      </c>
      <c r="U18" s="21"/>
      <c r="V18" s="19">
        <v>9.9999999999999995E-7</v>
      </c>
      <c r="W18" s="21"/>
      <c r="X18" s="2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>
      <c r="A19" s="16" t="s">
        <v>73</v>
      </c>
      <c r="B19" s="1" t="s">
        <v>74</v>
      </c>
      <c r="C19" s="1" t="s">
        <v>75</v>
      </c>
      <c r="D19" s="1" t="s">
        <v>76</v>
      </c>
      <c r="E19" s="16" t="s">
        <v>73</v>
      </c>
      <c r="F19" s="17">
        <v>0.01</v>
      </c>
      <c r="G19" s="18">
        <v>1</v>
      </c>
      <c r="H19" s="17">
        <f t="shared" ref="H19:H20" si="14">G19/F19/0.002</f>
        <v>50000</v>
      </c>
      <c r="I19" s="17">
        <f t="shared" ref="I19:I20" si="15">H19/15000000000</f>
        <v>3.3333333333333333E-6</v>
      </c>
      <c r="J19" s="1"/>
      <c r="K19" s="1"/>
      <c r="L19" s="1"/>
      <c r="M19" s="16" t="s">
        <v>73</v>
      </c>
      <c r="N19" s="17">
        <v>0.01</v>
      </c>
      <c r="O19" s="18">
        <v>2</v>
      </c>
      <c r="P19" s="17">
        <f t="shared" si="10"/>
        <v>100000</v>
      </c>
      <c r="Q19" s="17">
        <f t="shared" si="11"/>
        <v>2.0000000000000002E-5</v>
      </c>
      <c r="R19" s="16" t="s">
        <v>77</v>
      </c>
      <c r="S19" s="1"/>
      <c r="T19" s="16" t="s">
        <v>73</v>
      </c>
      <c r="U19" s="19">
        <v>3.3333333333333333E-6</v>
      </c>
      <c r="V19" s="19">
        <v>2.0000000000000002E-5</v>
      </c>
      <c r="W19" s="19">
        <f>AVERAGE(U19:V19)</f>
        <v>1.1666666666666668E-5</v>
      </c>
      <c r="X19" s="20">
        <f>STDEV(U19:V19)</f>
        <v>1.1785113019775792E-5</v>
      </c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>
      <c r="A20" s="16" t="s">
        <v>78</v>
      </c>
      <c r="B20" s="1" t="s">
        <v>79</v>
      </c>
      <c r="C20" s="1" t="s">
        <v>80</v>
      </c>
      <c r="D20" s="1" t="s">
        <v>81</v>
      </c>
      <c r="E20" s="16" t="s">
        <v>78</v>
      </c>
      <c r="F20" s="17">
        <v>0.1</v>
      </c>
      <c r="G20" s="18">
        <v>1</v>
      </c>
      <c r="H20" s="17">
        <f t="shared" si="14"/>
        <v>5000</v>
      </c>
      <c r="I20" s="17">
        <f t="shared" si="15"/>
        <v>3.3333333333333335E-7</v>
      </c>
      <c r="J20" s="1"/>
      <c r="K20" s="1"/>
      <c r="L20" s="1"/>
      <c r="M20" s="16" t="s">
        <v>78</v>
      </c>
      <c r="N20" s="1"/>
      <c r="O20" s="18">
        <v>0</v>
      </c>
      <c r="P20" s="2"/>
      <c r="Q20" s="2"/>
      <c r="R20" s="16" t="s">
        <v>82</v>
      </c>
      <c r="S20" s="1"/>
      <c r="T20" s="16" t="s">
        <v>78</v>
      </c>
      <c r="U20" s="19">
        <v>3.3333333333333335E-7</v>
      </c>
      <c r="V20" s="21"/>
      <c r="W20" s="21"/>
      <c r="X20" s="2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>
      <c r="A21" s="16" t="s">
        <v>83</v>
      </c>
      <c r="B21" s="1" t="s">
        <v>84</v>
      </c>
      <c r="C21" s="1" t="s">
        <v>85</v>
      </c>
      <c r="D21" s="1" t="s">
        <v>61</v>
      </c>
      <c r="E21" s="16" t="s">
        <v>83</v>
      </c>
      <c r="F21" s="1"/>
      <c r="G21" s="18">
        <v>0</v>
      </c>
      <c r="H21" s="2"/>
      <c r="I21" s="2"/>
      <c r="J21" s="1"/>
      <c r="K21" s="1"/>
      <c r="L21" s="1"/>
      <c r="M21" s="16" t="s">
        <v>83</v>
      </c>
      <c r="N21" s="1"/>
      <c r="O21" s="18">
        <v>0</v>
      </c>
      <c r="P21" s="2"/>
      <c r="Q21" s="2"/>
      <c r="R21" s="1"/>
      <c r="S21" s="1"/>
      <c r="T21" s="16" t="s">
        <v>83</v>
      </c>
      <c r="U21" s="21"/>
      <c r="V21" s="21"/>
      <c r="W21" s="21" t="s">
        <v>36</v>
      </c>
      <c r="X21" s="2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>
      <c r="A22" s="16" t="s">
        <v>86</v>
      </c>
      <c r="B22" s="1" t="s">
        <v>87</v>
      </c>
      <c r="C22" s="1" t="s">
        <v>88</v>
      </c>
      <c r="D22" s="1" t="s">
        <v>89</v>
      </c>
      <c r="E22" s="16" t="s">
        <v>86</v>
      </c>
      <c r="F22" s="1"/>
      <c r="G22" s="18">
        <v>0</v>
      </c>
      <c r="H22" s="2"/>
      <c r="I22" s="2"/>
      <c r="J22" s="1"/>
      <c r="K22" s="1"/>
      <c r="L22" s="1"/>
      <c r="M22" s="16" t="s">
        <v>86</v>
      </c>
      <c r="N22" s="1"/>
      <c r="O22" s="18">
        <v>0</v>
      </c>
      <c r="P22" s="2"/>
      <c r="Q22" s="2"/>
      <c r="R22" s="1"/>
      <c r="S22" s="1"/>
      <c r="T22" s="16" t="s">
        <v>86</v>
      </c>
      <c r="U22" s="21"/>
      <c r="V22" s="21"/>
      <c r="W22" s="21" t="s">
        <v>36</v>
      </c>
      <c r="X22" s="2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>
      <c r="A23" s="16" t="s">
        <v>90</v>
      </c>
      <c r="B23" s="1" t="s">
        <v>91</v>
      </c>
      <c r="C23" s="1" t="s">
        <v>92</v>
      </c>
      <c r="D23" s="1" t="s">
        <v>61</v>
      </c>
      <c r="E23" s="16" t="s">
        <v>90</v>
      </c>
      <c r="F23" s="17">
        <v>1E-3</v>
      </c>
      <c r="G23" s="17">
        <v>1</v>
      </c>
      <c r="H23" s="17">
        <f>G23/F23/0.002</f>
        <v>500000</v>
      </c>
      <c r="I23" s="17">
        <f>H23/15000000000</f>
        <v>3.3333333333333335E-5</v>
      </c>
      <c r="J23" s="1"/>
      <c r="K23" s="1"/>
      <c r="L23" s="1"/>
      <c r="M23" s="16" t="s">
        <v>90</v>
      </c>
      <c r="N23" s="17">
        <v>1.0000000000000001E-5</v>
      </c>
      <c r="O23" s="18">
        <v>1</v>
      </c>
      <c r="P23" s="17">
        <f>O23/N23/0.002</f>
        <v>49999999.999999993</v>
      </c>
      <c r="Q23" s="17">
        <f>P23/5000000000</f>
        <v>9.9999999999999985E-3</v>
      </c>
      <c r="R23" s="1"/>
      <c r="S23" s="1"/>
      <c r="T23" s="16" t="s">
        <v>90</v>
      </c>
      <c r="U23" s="19">
        <v>3.3333333333333335E-5</v>
      </c>
      <c r="V23" s="19">
        <v>9.9999999999999985E-3</v>
      </c>
      <c r="W23" s="19">
        <f>AVERAGE(U23:V23)</f>
        <v>5.0166666666666658E-3</v>
      </c>
      <c r="X23" s="20">
        <f>STDEV(U23:V23)</f>
        <v>7.0474975858259214E-3</v>
      </c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2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>
      <c r="A25" s="3"/>
      <c r="B25" s="3"/>
      <c r="C25" s="3"/>
      <c r="D25" s="3"/>
      <c r="E25" s="3" t="s">
        <v>4</v>
      </c>
      <c r="F25" s="3" t="s">
        <v>6</v>
      </c>
      <c r="G25" s="3" t="s">
        <v>5</v>
      </c>
      <c r="H25" s="3" t="s">
        <v>7</v>
      </c>
      <c r="I25" s="3" t="s">
        <v>8</v>
      </c>
      <c r="J25" s="3" t="s">
        <v>9</v>
      </c>
      <c r="K25" s="3"/>
      <c r="L25" s="3"/>
      <c r="M25" s="3" t="s">
        <v>4</v>
      </c>
      <c r="N25" s="3" t="s">
        <v>6</v>
      </c>
      <c r="O25" s="3" t="s">
        <v>5</v>
      </c>
      <c r="P25" s="3" t="s">
        <v>7</v>
      </c>
      <c r="Q25" s="3" t="s">
        <v>8</v>
      </c>
      <c r="R25" s="3" t="s">
        <v>9</v>
      </c>
      <c r="S25" s="3"/>
      <c r="T25" s="3"/>
      <c r="U25" s="3" t="s">
        <v>10</v>
      </c>
      <c r="V25" s="3" t="s">
        <v>11</v>
      </c>
      <c r="W25" s="3" t="s">
        <v>0</v>
      </c>
      <c r="X25" s="22" t="s">
        <v>12</v>
      </c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>
      <c r="A26" s="8"/>
      <c r="B26" s="8"/>
      <c r="C26" s="8"/>
      <c r="D26" s="8"/>
      <c r="E26" s="9" t="s">
        <v>13</v>
      </c>
      <c r="F26" s="11">
        <v>4</v>
      </c>
      <c r="G26" s="10">
        <v>9.9999999999999995E-7</v>
      </c>
      <c r="H26" s="10">
        <f>F26/G26/0.002</f>
        <v>2000000000</v>
      </c>
      <c r="I26" s="23">
        <f>H26/2000000000</f>
        <v>1</v>
      </c>
      <c r="J26" s="8"/>
      <c r="K26" s="10">
        <f>AVERAGE(H26,P26)</f>
        <v>1500000000</v>
      </c>
      <c r="L26" s="10">
        <f>K26/1000*2</f>
        <v>3000000</v>
      </c>
      <c r="M26" s="9" t="s">
        <v>13</v>
      </c>
      <c r="N26" s="11">
        <v>2</v>
      </c>
      <c r="O26" s="10">
        <v>9.9999999999999995E-7</v>
      </c>
      <c r="P26" s="10">
        <f>N26/O26/0.002</f>
        <v>1000000000</v>
      </c>
      <c r="Q26" s="23">
        <f t="shared" ref="Q26:Q35" si="16">P26/1000000000</f>
        <v>1</v>
      </c>
      <c r="R26" s="8"/>
      <c r="S26" s="8"/>
      <c r="T26" s="9" t="s">
        <v>13</v>
      </c>
      <c r="U26" s="12">
        <v>1</v>
      </c>
      <c r="V26" s="12">
        <v>1</v>
      </c>
      <c r="W26" s="12">
        <f>AVERAGE(U26:V26)</f>
        <v>1</v>
      </c>
      <c r="X26" s="13">
        <f>STDEV(U26:V26)</f>
        <v>0</v>
      </c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</row>
    <row r="27" spans="1:35">
      <c r="A27" s="8"/>
      <c r="B27" s="8"/>
      <c r="C27" s="8"/>
      <c r="D27" s="8"/>
      <c r="E27" s="9" t="s">
        <v>14</v>
      </c>
      <c r="F27" s="11">
        <v>0</v>
      </c>
      <c r="G27" s="8"/>
      <c r="H27" s="14"/>
      <c r="I27" s="15"/>
      <c r="J27" s="8"/>
      <c r="K27" s="8"/>
      <c r="L27" s="8"/>
      <c r="M27" s="9" t="s">
        <v>14</v>
      </c>
      <c r="N27" s="8"/>
      <c r="O27" s="8"/>
      <c r="P27" s="14"/>
      <c r="Q27" s="23">
        <f t="shared" si="16"/>
        <v>0</v>
      </c>
      <c r="R27" s="8"/>
      <c r="S27" s="8"/>
      <c r="T27" s="9" t="s">
        <v>14</v>
      </c>
      <c r="U27" s="15"/>
      <c r="V27" s="15"/>
      <c r="W27" s="15"/>
      <c r="X27" s="14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</row>
    <row r="28" spans="1:35">
      <c r="A28" s="16" t="s">
        <v>93</v>
      </c>
      <c r="B28" s="1" t="s">
        <v>94</v>
      </c>
      <c r="C28" s="1" t="s">
        <v>95</v>
      </c>
      <c r="D28" s="1" t="s">
        <v>96</v>
      </c>
      <c r="E28" s="16" t="s">
        <v>93</v>
      </c>
      <c r="F28" s="18">
        <v>3</v>
      </c>
      <c r="G28" s="17">
        <v>0.1</v>
      </c>
      <c r="H28" s="17">
        <f t="shared" ref="H28:H39" si="17">F28/G28/0.002</f>
        <v>15000</v>
      </c>
      <c r="I28" s="24">
        <f t="shared" ref="I28:I39" si="18">H28/2000000000</f>
        <v>7.5000000000000002E-6</v>
      </c>
      <c r="J28" s="1"/>
      <c r="K28" s="1"/>
      <c r="L28" s="1"/>
      <c r="M28" s="16" t="s">
        <v>93</v>
      </c>
      <c r="N28" s="18">
        <v>9</v>
      </c>
      <c r="O28" s="17">
        <v>0.1</v>
      </c>
      <c r="P28" s="17">
        <f t="shared" ref="P28:P39" si="19">N28/O28/0.002</f>
        <v>45000</v>
      </c>
      <c r="Q28" s="24">
        <f t="shared" si="16"/>
        <v>4.5000000000000003E-5</v>
      </c>
      <c r="R28" s="1"/>
      <c r="S28" s="1"/>
      <c r="T28" s="16" t="s">
        <v>93</v>
      </c>
      <c r="U28" s="19">
        <v>7.5000000000000002E-6</v>
      </c>
      <c r="V28" s="19">
        <v>4.5000000000000003E-5</v>
      </c>
      <c r="W28" s="19">
        <f t="shared" ref="W28:W39" si="20">AVERAGE(U28:V28)</f>
        <v>2.6250000000000001E-5</v>
      </c>
      <c r="X28" s="20">
        <f t="shared" ref="X28:X39" si="21">STDEV(U28:V28)</f>
        <v>2.6516504294495534E-5</v>
      </c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>
      <c r="A29" s="16" t="s">
        <v>97</v>
      </c>
      <c r="B29" s="1" t="s">
        <v>98</v>
      </c>
      <c r="C29" s="1" t="s">
        <v>99</v>
      </c>
      <c r="D29" s="1" t="s">
        <v>100</v>
      </c>
      <c r="E29" s="16" t="s">
        <v>97</v>
      </c>
      <c r="F29" s="18">
        <v>1</v>
      </c>
      <c r="G29" s="17">
        <v>0.1</v>
      </c>
      <c r="H29" s="17">
        <f t="shared" si="17"/>
        <v>5000</v>
      </c>
      <c r="I29" s="24">
        <f t="shared" si="18"/>
        <v>2.5000000000000002E-6</v>
      </c>
      <c r="J29" s="1"/>
      <c r="K29" s="1"/>
      <c r="L29" s="1"/>
      <c r="M29" s="16" t="s">
        <v>97</v>
      </c>
      <c r="N29" s="18">
        <v>4</v>
      </c>
      <c r="O29" s="17">
        <v>0.1</v>
      </c>
      <c r="P29" s="17">
        <f t="shared" si="19"/>
        <v>20000</v>
      </c>
      <c r="Q29" s="24">
        <f t="shared" si="16"/>
        <v>2.0000000000000002E-5</v>
      </c>
      <c r="R29" s="1"/>
      <c r="S29" s="1"/>
      <c r="T29" s="16" t="s">
        <v>97</v>
      </c>
      <c r="U29" s="19">
        <v>2.5000000000000002E-6</v>
      </c>
      <c r="V29" s="19">
        <v>2.0000000000000002E-5</v>
      </c>
      <c r="W29" s="19">
        <f t="shared" si="20"/>
        <v>1.1250000000000001E-5</v>
      </c>
      <c r="X29" s="20">
        <f t="shared" si="21"/>
        <v>1.2374368670764583E-5</v>
      </c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>
      <c r="A30" s="16" t="s">
        <v>101</v>
      </c>
      <c r="B30" s="1" t="s">
        <v>102</v>
      </c>
      <c r="C30" s="1" t="s">
        <v>103</v>
      </c>
      <c r="D30" s="1" t="s">
        <v>104</v>
      </c>
      <c r="E30" s="16" t="s">
        <v>101</v>
      </c>
      <c r="F30" s="18">
        <v>5</v>
      </c>
      <c r="G30" s="17">
        <v>9.9999999999999995E-7</v>
      </c>
      <c r="H30" s="17">
        <f t="shared" si="17"/>
        <v>2500000000</v>
      </c>
      <c r="I30" s="24">
        <f t="shared" si="18"/>
        <v>1.25</v>
      </c>
      <c r="J30" s="16" t="s">
        <v>62</v>
      </c>
      <c r="K30" s="1"/>
      <c r="L30" s="1"/>
      <c r="M30" s="16" t="s">
        <v>101</v>
      </c>
      <c r="N30" s="18">
        <v>1</v>
      </c>
      <c r="O30" s="17">
        <v>9.9999999999999995E-7</v>
      </c>
      <c r="P30" s="17">
        <f t="shared" si="19"/>
        <v>500000000</v>
      </c>
      <c r="Q30" s="24">
        <f t="shared" si="16"/>
        <v>0.5</v>
      </c>
      <c r="R30" s="16" t="s">
        <v>105</v>
      </c>
      <c r="S30" s="1"/>
      <c r="T30" s="16" t="s">
        <v>101</v>
      </c>
      <c r="U30" s="19">
        <v>1.25</v>
      </c>
      <c r="V30" s="19">
        <v>0.5</v>
      </c>
      <c r="W30" s="19">
        <f t="shared" si="20"/>
        <v>0.875</v>
      </c>
      <c r="X30" s="20">
        <f t="shared" si="21"/>
        <v>0.5303300858899106</v>
      </c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>
      <c r="A31" s="16" t="s">
        <v>106</v>
      </c>
      <c r="B31" s="1" t="s">
        <v>107</v>
      </c>
      <c r="C31" s="1" t="s">
        <v>108</v>
      </c>
      <c r="D31" s="1" t="s">
        <v>109</v>
      </c>
      <c r="E31" s="16" t="s">
        <v>106</v>
      </c>
      <c r="F31" s="18">
        <v>4</v>
      </c>
      <c r="G31" s="17">
        <v>9.9999999999999995E-7</v>
      </c>
      <c r="H31" s="17">
        <f t="shared" si="17"/>
        <v>2000000000</v>
      </c>
      <c r="I31" s="24">
        <f t="shared" si="18"/>
        <v>1</v>
      </c>
      <c r="J31" s="1"/>
      <c r="K31" s="1"/>
      <c r="L31" s="1"/>
      <c r="M31" s="16" t="s">
        <v>106</v>
      </c>
      <c r="N31" s="18">
        <v>1</v>
      </c>
      <c r="O31" s="17">
        <v>9.9999999999999995E-8</v>
      </c>
      <c r="P31" s="17">
        <f t="shared" si="19"/>
        <v>5000000000</v>
      </c>
      <c r="Q31" s="24">
        <f t="shared" si="16"/>
        <v>5</v>
      </c>
      <c r="R31" s="16" t="s">
        <v>110</v>
      </c>
      <c r="S31" s="1"/>
      <c r="T31" s="16" t="s">
        <v>106</v>
      </c>
      <c r="U31" s="19">
        <v>1</v>
      </c>
      <c r="V31" s="19">
        <v>5</v>
      </c>
      <c r="W31" s="19">
        <f t="shared" si="20"/>
        <v>3</v>
      </c>
      <c r="X31" s="20">
        <f t="shared" si="21"/>
        <v>2.8284271247461903</v>
      </c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>
      <c r="A32" s="16" t="s">
        <v>111</v>
      </c>
      <c r="B32" s="1" t="s">
        <v>112</v>
      </c>
      <c r="C32" s="1" t="s">
        <v>113</v>
      </c>
      <c r="D32" s="1" t="s">
        <v>114</v>
      </c>
      <c r="E32" s="16" t="s">
        <v>111</v>
      </c>
      <c r="F32" s="18">
        <v>2</v>
      </c>
      <c r="G32" s="17">
        <v>9.9999999999999995E-8</v>
      </c>
      <c r="H32" s="17">
        <f t="shared" si="17"/>
        <v>10000000000</v>
      </c>
      <c r="I32" s="24">
        <f t="shared" si="18"/>
        <v>5</v>
      </c>
      <c r="J32" s="1"/>
      <c r="K32" s="1"/>
      <c r="L32" s="1"/>
      <c r="M32" s="16" t="s">
        <v>111</v>
      </c>
      <c r="N32" s="18">
        <v>7</v>
      </c>
      <c r="O32" s="17">
        <v>9.9999999999999995E-7</v>
      </c>
      <c r="P32" s="17">
        <f t="shared" si="19"/>
        <v>3500000000</v>
      </c>
      <c r="Q32" s="24">
        <f t="shared" si="16"/>
        <v>3.5</v>
      </c>
      <c r="R32" s="1"/>
      <c r="S32" s="1"/>
      <c r="T32" s="16" t="s">
        <v>111</v>
      </c>
      <c r="U32" s="19">
        <v>5</v>
      </c>
      <c r="V32" s="19">
        <v>3.5</v>
      </c>
      <c r="W32" s="19">
        <f t="shared" si="20"/>
        <v>4.25</v>
      </c>
      <c r="X32" s="20">
        <f t="shared" si="21"/>
        <v>1.0606601717798212</v>
      </c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>
      <c r="A33" s="16" t="s">
        <v>115</v>
      </c>
      <c r="B33" s="1" t="s">
        <v>116</v>
      </c>
      <c r="C33" s="1" t="s">
        <v>117</v>
      </c>
      <c r="D33" s="1" t="s">
        <v>118</v>
      </c>
      <c r="E33" s="16" t="s">
        <v>115</v>
      </c>
      <c r="F33" s="18">
        <v>1</v>
      </c>
      <c r="G33" s="17">
        <v>9.9999999999999995E-8</v>
      </c>
      <c r="H33" s="17">
        <f t="shared" si="17"/>
        <v>5000000000</v>
      </c>
      <c r="I33" s="24">
        <f t="shared" si="18"/>
        <v>2.5</v>
      </c>
      <c r="J33" s="1"/>
      <c r="K33" s="1"/>
      <c r="L33" s="1"/>
      <c r="M33" s="16" t="s">
        <v>115</v>
      </c>
      <c r="N33" s="18">
        <v>2</v>
      </c>
      <c r="O33" s="17">
        <v>9.9999999999999995E-8</v>
      </c>
      <c r="P33" s="17">
        <f t="shared" si="19"/>
        <v>10000000000</v>
      </c>
      <c r="Q33" s="24">
        <f t="shared" si="16"/>
        <v>10</v>
      </c>
      <c r="R33" s="1"/>
      <c r="S33" s="1"/>
      <c r="T33" s="16" t="s">
        <v>115</v>
      </c>
      <c r="U33" s="19">
        <v>2.5</v>
      </c>
      <c r="V33" s="19">
        <v>10</v>
      </c>
      <c r="W33" s="19">
        <f t="shared" si="20"/>
        <v>6.25</v>
      </c>
      <c r="X33" s="20">
        <f t="shared" si="21"/>
        <v>5.3033008588991066</v>
      </c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>
      <c r="A34" s="16" t="s">
        <v>119</v>
      </c>
      <c r="B34" s="1" t="s">
        <v>120</v>
      </c>
      <c r="C34" s="1" t="s">
        <v>121</v>
      </c>
      <c r="D34" s="1" t="s">
        <v>122</v>
      </c>
      <c r="E34" s="16" t="s">
        <v>119</v>
      </c>
      <c r="F34" s="18">
        <v>1</v>
      </c>
      <c r="G34" s="17">
        <v>9.9999999999999995E-8</v>
      </c>
      <c r="H34" s="17">
        <f t="shared" si="17"/>
        <v>5000000000</v>
      </c>
      <c r="I34" s="24">
        <f t="shared" si="18"/>
        <v>2.5</v>
      </c>
      <c r="J34" s="1"/>
      <c r="K34" s="1"/>
      <c r="L34" s="1"/>
      <c r="M34" s="16" t="s">
        <v>119</v>
      </c>
      <c r="N34" s="18">
        <v>8</v>
      </c>
      <c r="O34" s="17">
        <v>9.9999999999999995E-7</v>
      </c>
      <c r="P34" s="17">
        <f t="shared" si="19"/>
        <v>4000000000</v>
      </c>
      <c r="Q34" s="24">
        <f t="shared" si="16"/>
        <v>4</v>
      </c>
      <c r="R34" s="1"/>
      <c r="S34" s="1"/>
      <c r="T34" s="16" t="s">
        <v>119</v>
      </c>
      <c r="U34" s="19">
        <v>2.5</v>
      </c>
      <c r="V34" s="19">
        <v>4</v>
      </c>
      <c r="W34" s="19">
        <f t="shared" si="20"/>
        <v>3.25</v>
      </c>
      <c r="X34" s="20">
        <f t="shared" si="21"/>
        <v>1.0606601717798212</v>
      </c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>
      <c r="A35" s="16" t="s">
        <v>123</v>
      </c>
      <c r="B35" s="1" t="s">
        <v>124</v>
      </c>
      <c r="C35" s="1" t="s">
        <v>125</v>
      </c>
      <c r="D35" s="1"/>
      <c r="E35" s="16" t="s">
        <v>123</v>
      </c>
      <c r="F35" s="18">
        <v>4</v>
      </c>
      <c r="G35" s="17">
        <v>9.9999999999999995E-7</v>
      </c>
      <c r="H35" s="17">
        <f t="shared" si="17"/>
        <v>2000000000</v>
      </c>
      <c r="I35" s="24">
        <f t="shared" si="18"/>
        <v>1</v>
      </c>
      <c r="J35" s="1"/>
      <c r="K35" s="1"/>
      <c r="L35" s="1"/>
      <c r="M35" s="16" t="s">
        <v>123</v>
      </c>
      <c r="N35" s="18">
        <v>2</v>
      </c>
      <c r="O35" s="17">
        <v>9.9999999999999995E-8</v>
      </c>
      <c r="P35" s="17">
        <f t="shared" si="19"/>
        <v>10000000000</v>
      </c>
      <c r="Q35" s="24">
        <f t="shared" si="16"/>
        <v>10</v>
      </c>
      <c r="R35" s="1"/>
      <c r="S35" s="1"/>
      <c r="T35" s="16" t="s">
        <v>123</v>
      </c>
      <c r="U35" s="19">
        <v>1</v>
      </c>
      <c r="V35" s="19">
        <v>10</v>
      </c>
      <c r="W35" s="19">
        <f t="shared" si="20"/>
        <v>5.5</v>
      </c>
      <c r="X35" s="20">
        <f t="shared" si="21"/>
        <v>6.3639610306789276</v>
      </c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>
      <c r="A36" s="16" t="s">
        <v>126</v>
      </c>
      <c r="B36" s="1" t="s">
        <v>127</v>
      </c>
      <c r="C36" s="1" t="s">
        <v>128</v>
      </c>
      <c r="D36" s="1"/>
      <c r="E36" s="16" t="s">
        <v>126</v>
      </c>
      <c r="F36" s="18">
        <v>8</v>
      </c>
      <c r="G36" s="17">
        <v>9.9999999999999995E-7</v>
      </c>
      <c r="H36" s="17">
        <f t="shared" si="17"/>
        <v>4000000000</v>
      </c>
      <c r="I36" s="24">
        <f t="shared" si="18"/>
        <v>2</v>
      </c>
      <c r="J36" s="1"/>
      <c r="K36" s="1"/>
      <c r="L36" s="1"/>
      <c r="M36" s="16" t="s">
        <v>126</v>
      </c>
      <c r="N36" s="25" t="s">
        <v>129</v>
      </c>
      <c r="O36" s="1"/>
      <c r="P36" s="26" t="e">
        <f t="shared" si="19"/>
        <v>#VALUE!</v>
      </c>
      <c r="Q36" s="21"/>
      <c r="R36" s="1"/>
      <c r="S36" s="1"/>
      <c r="T36" s="16" t="s">
        <v>126</v>
      </c>
      <c r="U36" s="19">
        <v>2</v>
      </c>
      <c r="V36" s="19">
        <v>0.38461538461538464</v>
      </c>
      <c r="W36" s="19">
        <f t="shared" si="20"/>
        <v>1.1923076923076923</v>
      </c>
      <c r="X36" s="20">
        <f t="shared" si="21"/>
        <v>1.1422494157628844</v>
      </c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>
      <c r="A37" s="16" t="s">
        <v>130</v>
      </c>
      <c r="B37" s="1" t="s">
        <v>131</v>
      </c>
      <c r="C37" s="1" t="s">
        <v>132</v>
      </c>
      <c r="D37" s="1" t="s">
        <v>133</v>
      </c>
      <c r="E37" s="16" t="s">
        <v>130</v>
      </c>
      <c r="F37" s="18">
        <v>5</v>
      </c>
      <c r="G37" s="17">
        <v>9.9999999999999995E-7</v>
      </c>
      <c r="H37" s="17">
        <f t="shared" si="17"/>
        <v>2500000000</v>
      </c>
      <c r="I37" s="24">
        <f t="shared" si="18"/>
        <v>1.25</v>
      </c>
      <c r="J37" s="1"/>
      <c r="K37" s="1"/>
      <c r="L37" s="1"/>
      <c r="M37" s="16" t="s">
        <v>130</v>
      </c>
      <c r="N37" s="18">
        <v>5</v>
      </c>
      <c r="O37" s="17">
        <v>9.9999999999999995E-8</v>
      </c>
      <c r="P37" s="17">
        <f t="shared" si="19"/>
        <v>25000000000</v>
      </c>
      <c r="Q37" s="24">
        <f t="shared" ref="Q37:Q39" si="22">P37/1000000000</f>
        <v>25</v>
      </c>
      <c r="R37" s="1"/>
      <c r="S37" s="1"/>
      <c r="T37" s="16" t="s">
        <v>130</v>
      </c>
      <c r="U37" s="19">
        <v>1.25</v>
      </c>
      <c r="V37" s="19">
        <v>25</v>
      </c>
      <c r="W37" s="19">
        <f t="shared" si="20"/>
        <v>13.125</v>
      </c>
      <c r="X37" s="20">
        <f t="shared" si="21"/>
        <v>16.793786053180504</v>
      </c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>
      <c r="A38" s="16" t="s">
        <v>134</v>
      </c>
      <c r="B38" s="1" t="s">
        <v>135</v>
      </c>
      <c r="C38" s="1" t="s">
        <v>136</v>
      </c>
      <c r="D38" s="1" t="s">
        <v>137</v>
      </c>
      <c r="E38" s="16" t="s">
        <v>134</v>
      </c>
      <c r="F38" s="18">
        <v>2</v>
      </c>
      <c r="G38" s="17">
        <v>9.9999999999999995E-8</v>
      </c>
      <c r="H38" s="17">
        <f t="shared" si="17"/>
        <v>10000000000</v>
      </c>
      <c r="I38" s="24">
        <f t="shared" si="18"/>
        <v>5</v>
      </c>
      <c r="J38" s="1"/>
      <c r="K38" s="1"/>
      <c r="L38" s="1"/>
      <c r="M38" s="16" t="s">
        <v>134</v>
      </c>
      <c r="N38" s="18">
        <v>5</v>
      </c>
      <c r="O38" s="17">
        <v>9.9999999999999995E-7</v>
      </c>
      <c r="P38" s="17">
        <f t="shared" si="19"/>
        <v>2500000000</v>
      </c>
      <c r="Q38" s="24">
        <f t="shared" si="22"/>
        <v>2.5</v>
      </c>
      <c r="R38" s="1"/>
      <c r="S38" s="1"/>
      <c r="T38" s="16" t="s">
        <v>134</v>
      </c>
      <c r="U38" s="19">
        <v>5</v>
      </c>
      <c r="V38" s="19">
        <v>2.5</v>
      </c>
      <c r="W38" s="19">
        <f t="shared" si="20"/>
        <v>3.75</v>
      </c>
      <c r="X38" s="20">
        <f t="shared" si="21"/>
        <v>1.7677669529663689</v>
      </c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>
      <c r="A39" s="16" t="s">
        <v>138</v>
      </c>
      <c r="B39" s="1" t="s">
        <v>139</v>
      </c>
      <c r="C39" s="1" t="s">
        <v>140</v>
      </c>
      <c r="D39" s="1" t="s">
        <v>141</v>
      </c>
      <c r="E39" s="16" t="s">
        <v>138</v>
      </c>
      <c r="F39" s="18">
        <v>2</v>
      </c>
      <c r="G39" s="17">
        <v>9.9999999999999995E-7</v>
      </c>
      <c r="H39" s="17">
        <f t="shared" si="17"/>
        <v>1000000000</v>
      </c>
      <c r="I39" s="24">
        <f t="shared" si="18"/>
        <v>0.5</v>
      </c>
      <c r="J39" s="1"/>
      <c r="K39" s="1"/>
      <c r="L39" s="1"/>
      <c r="M39" s="16" t="s">
        <v>138</v>
      </c>
      <c r="N39" s="18">
        <v>1</v>
      </c>
      <c r="O39" s="17">
        <v>9.9999999999999995E-8</v>
      </c>
      <c r="P39" s="17">
        <f t="shared" si="19"/>
        <v>5000000000</v>
      </c>
      <c r="Q39" s="24">
        <f t="shared" si="22"/>
        <v>5</v>
      </c>
      <c r="R39" s="1"/>
      <c r="S39" s="1"/>
      <c r="T39" s="16" t="s">
        <v>138</v>
      </c>
      <c r="U39" s="19">
        <v>0.5</v>
      </c>
      <c r="V39" s="19">
        <v>5</v>
      </c>
      <c r="W39" s="19">
        <f t="shared" si="20"/>
        <v>2.75</v>
      </c>
      <c r="X39" s="20">
        <f t="shared" si="21"/>
        <v>3.1819805153394638</v>
      </c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2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>
      <c r="A41" s="3"/>
      <c r="B41" s="3"/>
      <c r="C41" s="3"/>
      <c r="D41" s="3"/>
      <c r="E41" s="3" t="s">
        <v>4</v>
      </c>
      <c r="F41" s="3" t="s">
        <v>6</v>
      </c>
      <c r="G41" s="3" t="s">
        <v>5</v>
      </c>
      <c r="H41" s="3" t="s">
        <v>7</v>
      </c>
      <c r="I41" s="3" t="s">
        <v>8</v>
      </c>
      <c r="J41" s="3" t="s">
        <v>9</v>
      </c>
      <c r="K41" s="3"/>
      <c r="L41" s="3"/>
      <c r="M41" s="3" t="s">
        <v>4</v>
      </c>
      <c r="N41" s="3" t="s">
        <v>6</v>
      </c>
      <c r="O41" s="3" t="s">
        <v>5</v>
      </c>
      <c r="P41" s="3" t="s">
        <v>7</v>
      </c>
      <c r="Q41" s="3" t="s">
        <v>8</v>
      </c>
      <c r="R41" s="3" t="s">
        <v>9</v>
      </c>
      <c r="S41" s="3"/>
      <c r="T41" s="3"/>
      <c r="U41" s="3" t="s">
        <v>10</v>
      </c>
      <c r="V41" s="3" t="s">
        <v>11</v>
      </c>
      <c r="W41" s="3" t="s">
        <v>0</v>
      </c>
      <c r="X41" s="22" t="s">
        <v>12</v>
      </c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1:35">
      <c r="A42" s="8"/>
      <c r="B42" s="8"/>
      <c r="C42" s="8"/>
      <c r="D42" s="8"/>
      <c r="E42" s="9" t="s">
        <v>13</v>
      </c>
      <c r="F42" s="11">
        <v>26</v>
      </c>
      <c r="G42" s="10">
        <v>1.0000000000000001E-5</v>
      </c>
      <c r="H42" s="10">
        <f t="shared" ref="H42:H56" si="23">F42/G42/0.002</f>
        <v>1300000000</v>
      </c>
      <c r="I42" s="10">
        <f t="shared" ref="I42:I56" si="24">H42/1300000000</f>
        <v>1</v>
      </c>
      <c r="J42" s="8"/>
      <c r="K42" s="10">
        <f>AVERAGE(H42,P42)</f>
        <v>3150000000</v>
      </c>
      <c r="L42" s="10">
        <f>K42/1000*2</f>
        <v>6300000</v>
      </c>
      <c r="M42" s="9" t="s">
        <v>13</v>
      </c>
      <c r="N42" s="11">
        <v>1</v>
      </c>
      <c r="O42" s="10">
        <v>9.9999999999999995E-8</v>
      </c>
      <c r="P42" s="13">
        <f t="shared" ref="P42:P55" si="25">N42/O42/0.002</f>
        <v>5000000000</v>
      </c>
      <c r="Q42" s="13">
        <f t="shared" ref="Q42:Q55" si="26">P42/5000000000</f>
        <v>1</v>
      </c>
      <c r="R42" s="8"/>
      <c r="S42" s="8"/>
      <c r="T42" s="9" t="s">
        <v>13</v>
      </c>
      <c r="U42" s="12">
        <v>1</v>
      </c>
      <c r="V42" s="12">
        <v>1</v>
      </c>
      <c r="W42" s="8"/>
      <c r="X42" s="14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</row>
    <row r="43" spans="1:35">
      <c r="A43" s="8"/>
      <c r="B43" s="8"/>
      <c r="C43" s="8"/>
      <c r="D43" s="8"/>
      <c r="E43" s="9" t="s">
        <v>14</v>
      </c>
      <c r="F43" s="11">
        <v>3</v>
      </c>
      <c r="G43" s="10">
        <v>0.1</v>
      </c>
      <c r="H43" s="10">
        <f t="shared" si="23"/>
        <v>15000</v>
      </c>
      <c r="I43" s="10">
        <f t="shared" si="24"/>
        <v>1.1538461538461538E-5</v>
      </c>
      <c r="J43" s="9" t="s">
        <v>142</v>
      </c>
      <c r="K43" s="8"/>
      <c r="L43" s="8"/>
      <c r="M43" s="9" t="s">
        <v>14</v>
      </c>
      <c r="N43" s="11">
        <v>2</v>
      </c>
      <c r="O43" s="10">
        <v>0.1</v>
      </c>
      <c r="P43" s="13">
        <f t="shared" si="25"/>
        <v>10000</v>
      </c>
      <c r="Q43" s="13">
        <f t="shared" si="26"/>
        <v>1.9999999999999999E-6</v>
      </c>
      <c r="R43" s="8"/>
      <c r="S43" s="8"/>
      <c r="T43" s="9" t="s">
        <v>14</v>
      </c>
      <c r="U43" s="15"/>
      <c r="V43" s="15"/>
      <c r="W43" s="8"/>
      <c r="X43" s="14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</row>
    <row r="44" spans="1:35">
      <c r="A44" s="16" t="s">
        <v>143</v>
      </c>
      <c r="B44" s="1" t="s">
        <v>144</v>
      </c>
      <c r="C44" s="1" t="s">
        <v>145</v>
      </c>
      <c r="D44" s="1" t="s">
        <v>146</v>
      </c>
      <c r="E44" s="16" t="s">
        <v>143</v>
      </c>
      <c r="F44" s="18">
        <v>6</v>
      </c>
      <c r="G44" s="17">
        <v>9.9999999999999995E-7</v>
      </c>
      <c r="H44" s="17">
        <f t="shared" si="23"/>
        <v>3000000000</v>
      </c>
      <c r="I44" s="17">
        <f t="shared" si="24"/>
        <v>2.3076923076923075</v>
      </c>
      <c r="J44" s="1"/>
      <c r="K44" s="1"/>
      <c r="L44" s="1"/>
      <c r="M44" s="16" t="s">
        <v>143</v>
      </c>
      <c r="N44" s="18">
        <v>8</v>
      </c>
      <c r="O44" s="17">
        <v>9.9999999999999995E-7</v>
      </c>
      <c r="P44" s="20">
        <f t="shared" si="25"/>
        <v>4000000000</v>
      </c>
      <c r="Q44" s="20">
        <f t="shared" si="26"/>
        <v>0.8</v>
      </c>
      <c r="R44" s="1"/>
      <c r="S44" s="1"/>
      <c r="T44" s="16" t="s">
        <v>143</v>
      </c>
      <c r="U44" s="19">
        <v>2.3076923076923075</v>
      </c>
      <c r="V44" s="19">
        <v>0.8</v>
      </c>
      <c r="W44" s="19">
        <f t="shared" ref="W44:W55" si="27">AVERAGE(U44:V44)</f>
        <v>1.5538461538461537</v>
      </c>
      <c r="X44" s="20">
        <f t="shared" ref="X44:X55" si="28">STDEV(U44:V44)</f>
        <v>1.0660994547120253</v>
      </c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>
      <c r="A45" s="16" t="s">
        <v>147</v>
      </c>
      <c r="B45" s="1" t="s">
        <v>148</v>
      </c>
      <c r="C45" s="1" t="s">
        <v>149</v>
      </c>
      <c r="D45" s="1"/>
      <c r="E45" s="16" t="s">
        <v>147</v>
      </c>
      <c r="F45" s="18">
        <v>6</v>
      </c>
      <c r="G45" s="17">
        <v>9.9999999999999995E-7</v>
      </c>
      <c r="H45" s="17">
        <f t="shared" si="23"/>
        <v>3000000000</v>
      </c>
      <c r="I45" s="17">
        <f t="shared" si="24"/>
        <v>2.3076923076923075</v>
      </c>
      <c r="J45" s="1"/>
      <c r="K45" s="1"/>
      <c r="L45" s="1"/>
      <c r="M45" s="16" t="s">
        <v>147</v>
      </c>
      <c r="N45" s="18">
        <v>5</v>
      </c>
      <c r="O45" s="17">
        <v>9.9999999999999995E-7</v>
      </c>
      <c r="P45" s="20">
        <f t="shared" si="25"/>
        <v>2500000000</v>
      </c>
      <c r="Q45" s="20">
        <f t="shared" si="26"/>
        <v>0.5</v>
      </c>
      <c r="R45" s="1"/>
      <c r="S45" s="1"/>
      <c r="T45" s="16" t="s">
        <v>147</v>
      </c>
      <c r="U45" s="19">
        <v>2.3076923076923075</v>
      </c>
      <c r="V45" s="19">
        <v>0.5</v>
      </c>
      <c r="W45" s="19">
        <f t="shared" si="27"/>
        <v>1.4038461538461537</v>
      </c>
      <c r="X45" s="20">
        <f t="shared" si="28"/>
        <v>1.2782314890679896</v>
      </c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>
      <c r="A46" s="16" t="s">
        <v>150</v>
      </c>
      <c r="B46" s="1" t="s">
        <v>151</v>
      </c>
      <c r="C46" s="1" t="s">
        <v>152</v>
      </c>
      <c r="D46" s="1" t="s">
        <v>153</v>
      </c>
      <c r="E46" s="16" t="s">
        <v>150</v>
      </c>
      <c r="F46" s="18">
        <v>1</v>
      </c>
      <c r="G46" s="17">
        <v>9.9999999999999995E-8</v>
      </c>
      <c r="H46" s="17">
        <f t="shared" si="23"/>
        <v>5000000000</v>
      </c>
      <c r="I46" s="17">
        <f t="shared" si="24"/>
        <v>3.8461538461538463</v>
      </c>
      <c r="J46" s="1"/>
      <c r="K46" s="1"/>
      <c r="L46" s="1"/>
      <c r="M46" s="16" t="s">
        <v>150</v>
      </c>
      <c r="N46" s="18">
        <v>6</v>
      </c>
      <c r="O46" s="17">
        <v>9.9999999999999995E-7</v>
      </c>
      <c r="P46" s="20">
        <f t="shared" si="25"/>
        <v>3000000000</v>
      </c>
      <c r="Q46" s="20">
        <f t="shared" si="26"/>
        <v>0.6</v>
      </c>
      <c r="R46" s="1"/>
      <c r="S46" s="1"/>
      <c r="T46" s="16" t="s">
        <v>150</v>
      </c>
      <c r="U46" s="19">
        <v>3.8461538461538463</v>
      </c>
      <c r="V46" s="19">
        <v>0.6</v>
      </c>
      <c r="W46" s="19">
        <f t="shared" si="27"/>
        <v>2.2230769230769232</v>
      </c>
      <c r="X46" s="20">
        <f t="shared" si="28"/>
        <v>2.295377397390177</v>
      </c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>
      <c r="A47" s="16" t="s">
        <v>154</v>
      </c>
      <c r="B47" s="1" t="s">
        <v>155</v>
      </c>
      <c r="C47" s="1" t="s">
        <v>156</v>
      </c>
      <c r="D47" s="1" t="s">
        <v>157</v>
      </c>
      <c r="E47" s="16" t="s">
        <v>154</v>
      </c>
      <c r="F47" s="18">
        <v>4</v>
      </c>
      <c r="G47" s="17">
        <v>9.9999999999999995E-7</v>
      </c>
      <c r="H47" s="17">
        <f t="shared" si="23"/>
        <v>2000000000</v>
      </c>
      <c r="I47" s="17">
        <f t="shared" si="24"/>
        <v>1.5384615384615385</v>
      </c>
      <c r="J47" s="1"/>
      <c r="K47" s="1"/>
      <c r="L47" s="1"/>
      <c r="M47" s="16" t="s">
        <v>154</v>
      </c>
      <c r="N47" s="18">
        <v>4</v>
      </c>
      <c r="O47" s="17">
        <v>9.9999999999999995E-7</v>
      </c>
      <c r="P47" s="20">
        <f t="shared" si="25"/>
        <v>2000000000</v>
      </c>
      <c r="Q47" s="20">
        <f t="shared" si="26"/>
        <v>0.4</v>
      </c>
      <c r="R47" s="1"/>
      <c r="S47" s="1"/>
      <c r="T47" s="16" t="s">
        <v>154</v>
      </c>
      <c r="U47" s="19">
        <v>1.5384615384615385</v>
      </c>
      <c r="V47" s="19">
        <v>0.4</v>
      </c>
      <c r="W47" s="19">
        <f t="shared" si="27"/>
        <v>0.96923076923076934</v>
      </c>
      <c r="X47" s="20">
        <f t="shared" si="28"/>
        <v>0.80501387396622326</v>
      </c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35">
      <c r="A48" s="16" t="s">
        <v>158</v>
      </c>
      <c r="B48" s="1" t="s">
        <v>159</v>
      </c>
      <c r="C48" s="1" t="s">
        <v>160</v>
      </c>
      <c r="D48" s="1" t="s">
        <v>161</v>
      </c>
      <c r="E48" s="16" t="s">
        <v>158</v>
      </c>
      <c r="F48" s="18">
        <v>4</v>
      </c>
      <c r="G48" s="17">
        <v>9.9999999999999995E-7</v>
      </c>
      <c r="H48" s="17">
        <f t="shared" si="23"/>
        <v>2000000000</v>
      </c>
      <c r="I48" s="17">
        <f t="shared" si="24"/>
        <v>1.5384615384615385</v>
      </c>
      <c r="J48" s="1"/>
      <c r="K48" s="1"/>
      <c r="L48" s="1"/>
      <c r="M48" s="16" t="s">
        <v>158</v>
      </c>
      <c r="N48" s="18">
        <v>1</v>
      </c>
      <c r="O48" s="17">
        <v>9.9999999999999995E-8</v>
      </c>
      <c r="P48" s="20">
        <f t="shared" si="25"/>
        <v>5000000000</v>
      </c>
      <c r="Q48" s="20">
        <f t="shared" si="26"/>
        <v>1</v>
      </c>
      <c r="R48" s="1"/>
      <c r="S48" s="1"/>
      <c r="T48" s="16" t="s">
        <v>158</v>
      </c>
      <c r="U48" s="19">
        <v>1.5384615384615385</v>
      </c>
      <c r="V48" s="19">
        <v>1</v>
      </c>
      <c r="W48" s="19">
        <f t="shared" si="27"/>
        <v>1.2692307692307692</v>
      </c>
      <c r="X48" s="20">
        <f t="shared" si="28"/>
        <v>0.38074980525429536</v>
      </c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>
      <c r="A49" s="16" t="s">
        <v>162</v>
      </c>
      <c r="B49" s="1" t="s">
        <v>163</v>
      </c>
      <c r="C49" s="1" t="s">
        <v>164</v>
      </c>
      <c r="D49" s="1" t="s">
        <v>165</v>
      </c>
      <c r="E49" s="16" t="s">
        <v>162</v>
      </c>
      <c r="F49" s="18">
        <v>1</v>
      </c>
      <c r="G49" s="17">
        <v>9.9999999999999995E-8</v>
      </c>
      <c r="H49" s="17">
        <f t="shared" si="23"/>
        <v>5000000000</v>
      </c>
      <c r="I49" s="17">
        <f t="shared" si="24"/>
        <v>3.8461538461538463</v>
      </c>
      <c r="J49" s="1"/>
      <c r="K49" s="1"/>
      <c r="L49" s="1"/>
      <c r="M49" s="16" t="s">
        <v>162</v>
      </c>
      <c r="N49" s="18">
        <v>1</v>
      </c>
      <c r="O49" s="17">
        <v>9.9999999999999995E-8</v>
      </c>
      <c r="P49" s="20">
        <f t="shared" si="25"/>
        <v>5000000000</v>
      </c>
      <c r="Q49" s="20">
        <f t="shared" si="26"/>
        <v>1</v>
      </c>
      <c r="R49" s="1"/>
      <c r="S49" s="1"/>
      <c r="T49" s="16" t="s">
        <v>162</v>
      </c>
      <c r="U49" s="19">
        <v>3.8461538461538463</v>
      </c>
      <c r="V49" s="19">
        <v>1</v>
      </c>
      <c r="W49" s="19">
        <f t="shared" si="27"/>
        <v>2.4230769230769234</v>
      </c>
      <c r="X49" s="20">
        <f t="shared" si="28"/>
        <v>2.0125346849155576</v>
      </c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>
      <c r="A50" s="16" t="s">
        <v>166</v>
      </c>
      <c r="B50" s="1" t="s">
        <v>167</v>
      </c>
      <c r="C50" s="1" t="s">
        <v>168</v>
      </c>
      <c r="D50" s="1" t="s">
        <v>169</v>
      </c>
      <c r="E50" s="16" t="s">
        <v>166</v>
      </c>
      <c r="F50" s="18">
        <v>1</v>
      </c>
      <c r="G50" s="17">
        <v>9.9999999999999995E-8</v>
      </c>
      <c r="H50" s="17">
        <f t="shared" si="23"/>
        <v>5000000000</v>
      </c>
      <c r="I50" s="17">
        <f t="shared" si="24"/>
        <v>3.8461538461538463</v>
      </c>
      <c r="J50" s="1"/>
      <c r="K50" s="1"/>
      <c r="L50" s="1"/>
      <c r="M50" s="16" t="s">
        <v>166</v>
      </c>
      <c r="N50" s="18">
        <v>2</v>
      </c>
      <c r="O50" s="17">
        <v>9.9999999999999995E-7</v>
      </c>
      <c r="P50" s="20">
        <f t="shared" si="25"/>
        <v>1000000000</v>
      </c>
      <c r="Q50" s="20">
        <f t="shared" si="26"/>
        <v>0.2</v>
      </c>
      <c r="R50" s="1"/>
      <c r="S50" s="1"/>
      <c r="T50" s="16" t="s">
        <v>166</v>
      </c>
      <c r="U50" s="19">
        <v>3.8461538461538463</v>
      </c>
      <c r="V50" s="19">
        <v>0.2</v>
      </c>
      <c r="W50" s="19">
        <f t="shared" si="27"/>
        <v>2.023076923076923</v>
      </c>
      <c r="X50" s="20">
        <f t="shared" si="28"/>
        <v>2.5782201098647963</v>
      </c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>
      <c r="A51" s="16" t="s">
        <v>170</v>
      </c>
      <c r="B51" s="1" t="s">
        <v>171</v>
      </c>
      <c r="C51" s="1" t="s">
        <v>172</v>
      </c>
      <c r="D51" s="1" t="s">
        <v>173</v>
      </c>
      <c r="E51" s="16" t="s">
        <v>170</v>
      </c>
      <c r="F51" s="18">
        <v>1</v>
      </c>
      <c r="G51" s="17">
        <v>9.9999999999999995E-7</v>
      </c>
      <c r="H51" s="17">
        <f t="shared" si="23"/>
        <v>500000000</v>
      </c>
      <c r="I51" s="17">
        <f t="shared" si="24"/>
        <v>0.38461538461538464</v>
      </c>
      <c r="J51" s="1"/>
      <c r="K51" s="1"/>
      <c r="L51" s="1"/>
      <c r="M51" s="16" t="s">
        <v>170</v>
      </c>
      <c r="N51" s="18">
        <v>1</v>
      </c>
      <c r="O51" s="17">
        <v>9.9999999999999995E-8</v>
      </c>
      <c r="P51" s="20">
        <f t="shared" si="25"/>
        <v>5000000000</v>
      </c>
      <c r="Q51" s="20">
        <f t="shared" si="26"/>
        <v>1</v>
      </c>
      <c r="R51" s="1"/>
      <c r="S51" s="1"/>
      <c r="T51" s="16" t="s">
        <v>170</v>
      </c>
      <c r="U51" s="19">
        <v>0.38461538461538464</v>
      </c>
      <c r="V51" s="19">
        <v>1</v>
      </c>
      <c r="W51" s="19">
        <f t="shared" si="27"/>
        <v>0.69230769230769229</v>
      </c>
      <c r="X51" s="20">
        <f t="shared" si="28"/>
        <v>0.43514263457633717</v>
      </c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>
      <c r="A52" s="16" t="s">
        <v>174</v>
      </c>
      <c r="B52" s="1" t="s">
        <v>175</v>
      </c>
      <c r="C52" s="1" t="s">
        <v>176</v>
      </c>
      <c r="D52" s="1" t="s">
        <v>177</v>
      </c>
      <c r="E52" s="16" t="s">
        <v>174</v>
      </c>
      <c r="F52" s="18">
        <v>1</v>
      </c>
      <c r="G52" s="17">
        <v>9.9999999999999995E-8</v>
      </c>
      <c r="H52" s="17">
        <f t="shared" si="23"/>
        <v>5000000000</v>
      </c>
      <c r="I52" s="17">
        <f t="shared" si="24"/>
        <v>3.8461538461538463</v>
      </c>
      <c r="J52" s="1"/>
      <c r="K52" s="1"/>
      <c r="L52" s="1"/>
      <c r="M52" s="16" t="s">
        <v>174</v>
      </c>
      <c r="N52" s="18">
        <v>3</v>
      </c>
      <c r="O52" s="17">
        <v>9.9999999999999995E-7</v>
      </c>
      <c r="P52" s="20">
        <f t="shared" si="25"/>
        <v>1500000000</v>
      </c>
      <c r="Q52" s="20">
        <f t="shared" si="26"/>
        <v>0.3</v>
      </c>
      <c r="R52" s="1"/>
      <c r="S52" s="1"/>
      <c r="T52" s="16" t="s">
        <v>174</v>
      </c>
      <c r="U52" s="19">
        <v>3.8461538461538463</v>
      </c>
      <c r="V52" s="19">
        <v>0.3</v>
      </c>
      <c r="W52" s="19">
        <f t="shared" si="27"/>
        <v>2.0730769230769233</v>
      </c>
      <c r="X52" s="20">
        <f t="shared" si="28"/>
        <v>2.5075094317461413</v>
      </c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>
      <c r="A53" s="16" t="s">
        <v>178</v>
      </c>
      <c r="B53" s="1" t="s">
        <v>179</v>
      </c>
      <c r="C53" s="1" t="s">
        <v>180</v>
      </c>
      <c r="D53" s="1" t="s">
        <v>181</v>
      </c>
      <c r="E53" s="16" t="s">
        <v>178</v>
      </c>
      <c r="F53" s="18">
        <v>6</v>
      </c>
      <c r="G53" s="17">
        <v>9.9999999999999995E-7</v>
      </c>
      <c r="H53" s="17">
        <f t="shared" si="23"/>
        <v>3000000000</v>
      </c>
      <c r="I53" s="17">
        <f t="shared" si="24"/>
        <v>2.3076923076923075</v>
      </c>
      <c r="J53" s="1"/>
      <c r="K53" s="1"/>
      <c r="L53" s="1"/>
      <c r="M53" s="16" t="s">
        <v>178</v>
      </c>
      <c r="N53" s="18">
        <v>4</v>
      </c>
      <c r="O53" s="17">
        <v>9.9999999999999995E-7</v>
      </c>
      <c r="P53" s="20">
        <f t="shared" si="25"/>
        <v>2000000000</v>
      </c>
      <c r="Q53" s="20">
        <f t="shared" si="26"/>
        <v>0.4</v>
      </c>
      <c r="R53" s="1"/>
      <c r="S53" s="1"/>
      <c r="T53" s="16" t="s">
        <v>178</v>
      </c>
      <c r="U53" s="19">
        <v>2.3076923076923075</v>
      </c>
      <c r="V53" s="19">
        <v>0.4</v>
      </c>
      <c r="W53" s="19">
        <f t="shared" si="27"/>
        <v>1.3538461538461537</v>
      </c>
      <c r="X53" s="20">
        <f t="shared" si="28"/>
        <v>1.3489421671866444</v>
      </c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>
      <c r="A54" s="16" t="s">
        <v>182</v>
      </c>
      <c r="B54" s="1" t="s">
        <v>183</v>
      </c>
      <c r="C54" s="1" t="s">
        <v>168</v>
      </c>
      <c r="D54" s="1" t="s">
        <v>184</v>
      </c>
      <c r="E54" s="16" t="s">
        <v>182</v>
      </c>
      <c r="F54" s="18">
        <v>3</v>
      </c>
      <c r="G54" s="17">
        <v>9.9999999999999995E-7</v>
      </c>
      <c r="H54" s="17">
        <f t="shared" si="23"/>
        <v>1500000000</v>
      </c>
      <c r="I54" s="17">
        <f t="shared" si="24"/>
        <v>1.1538461538461537</v>
      </c>
      <c r="J54" s="1"/>
      <c r="K54" s="1"/>
      <c r="L54" s="1"/>
      <c r="M54" s="16" t="s">
        <v>182</v>
      </c>
      <c r="N54" s="18">
        <v>3</v>
      </c>
      <c r="O54" s="17">
        <v>9.9999999999999995E-7</v>
      </c>
      <c r="P54" s="20">
        <f t="shared" si="25"/>
        <v>1500000000</v>
      </c>
      <c r="Q54" s="20">
        <f t="shared" si="26"/>
        <v>0.3</v>
      </c>
      <c r="R54" s="1"/>
      <c r="S54" s="1"/>
      <c r="T54" s="16" t="s">
        <v>182</v>
      </c>
      <c r="U54" s="19">
        <v>1.1538461538461537</v>
      </c>
      <c r="V54" s="19">
        <v>0.3</v>
      </c>
      <c r="W54" s="19">
        <f t="shared" si="27"/>
        <v>0.72692307692307689</v>
      </c>
      <c r="X54" s="20">
        <f t="shared" si="28"/>
        <v>0.60376040547466736</v>
      </c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>
      <c r="A55" s="16" t="s">
        <v>185</v>
      </c>
      <c r="B55" s="1" t="s">
        <v>186</v>
      </c>
      <c r="C55" s="1" t="s">
        <v>168</v>
      </c>
      <c r="D55" s="1" t="s">
        <v>184</v>
      </c>
      <c r="E55" s="16" t="s">
        <v>185</v>
      </c>
      <c r="F55" s="18">
        <v>3</v>
      </c>
      <c r="G55" s="17">
        <v>9.9999999999999995E-7</v>
      </c>
      <c r="H55" s="17">
        <f t="shared" si="23"/>
        <v>1500000000</v>
      </c>
      <c r="I55" s="17">
        <f t="shared" si="24"/>
        <v>1.1538461538461537</v>
      </c>
      <c r="J55" s="1"/>
      <c r="K55" s="1"/>
      <c r="L55" s="1"/>
      <c r="M55" s="16" t="s">
        <v>185</v>
      </c>
      <c r="N55" s="18">
        <v>2</v>
      </c>
      <c r="O55" s="17">
        <v>9.9999999999999995E-7</v>
      </c>
      <c r="P55" s="20">
        <f t="shared" si="25"/>
        <v>1000000000</v>
      </c>
      <c r="Q55" s="20">
        <f t="shared" si="26"/>
        <v>0.2</v>
      </c>
      <c r="R55" s="1"/>
      <c r="S55" s="1"/>
      <c r="T55" s="16" t="s">
        <v>185</v>
      </c>
      <c r="U55" s="19">
        <v>1.1538461538461537</v>
      </c>
      <c r="V55" s="19">
        <v>0.2</v>
      </c>
      <c r="W55" s="19">
        <f t="shared" si="27"/>
        <v>0.67692307692307685</v>
      </c>
      <c r="X55" s="20">
        <f t="shared" si="28"/>
        <v>0.6744710835933222</v>
      </c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>
      <c r="A56" s="1"/>
      <c r="B56" s="1"/>
      <c r="C56" s="1"/>
      <c r="D56" s="1"/>
      <c r="E56" s="16" t="s">
        <v>126</v>
      </c>
      <c r="F56" s="18">
        <v>1</v>
      </c>
      <c r="G56" s="17">
        <v>9.9999999999999995E-7</v>
      </c>
      <c r="H56" s="17">
        <f t="shared" si="23"/>
        <v>500000000</v>
      </c>
      <c r="I56" s="17">
        <f t="shared" si="24"/>
        <v>0.38461538461538464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6" t="s">
        <v>126</v>
      </c>
      <c r="U56" s="19">
        <v>0.38461538461538464</v>
      </c>
      <c r="V56" s="21"/>
      <c r="W56" s="1"/>
      <c r="X56" s="2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>
      <c r="A57" s="1"/>
      <c r="B57" s="1"/>
      <c r="C57" s="1"/>
      <c r="D57" s="1"/>
      <c r="E57" s="1"/>
      <c r="F57" s="1"/>
      <c r="G57" s="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2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>
      <c r="A58" s="3"/>
      <c r="B58" s="3"/>
      <c r="C58" s="3"/>
      <c r="D58" s="3"/>
      <c r="E58" s="3" t="s">
        <v>4</v>
      </c>
      <c r="F58" s="3" t="s">
        <v>6</v>
      </c>
      <c r="G58" s="3" t="s">
        <v>5</v>
      </c>
      <c r="H58" s="3" t="s">
        <v>7</v>
      </c>
      <c r="I58" s="3" t="s">
        <v>8</v>
      </c>
      <c r="J58" s="3" t="s">
        <v>9</v>
      </c>
      <c r="K58" s="3"/>
      <c r="L58" s="3"/>
      <c r="M58" s="3" t="s">
        <v>4</v>
      </c>
      <c r="N58" s="3" t="s">
        <v>6</v>
      </c>
      <c r="O58" s="3" t="s">
        <v>5</v>
      </c>
      <c r="P58" s="3" t="s">
        <v>7</v>
      </c>
      <c r="Q58" s="3" t="s">
        <v>8</v>
      </c>
      <c r="R58" s="3" t="s">
        <v>9</v>
      </c>
      <c r="S58" s="3"/>
      <c r="T58" s="3"/>
      <c r="U58" s="3" t="s">
        <v>10</v>
      </c>
      <c r="V58" s="3" t="s">
        <v>11</v>
      </c>
      <c r="W58" s="3"/>
      <c r="X58" s="22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1:35">
      <c r="A59" s="8"/>
      <c r="B59" s="8"/>
      <c r="C59" s="8"/>
      <c r="D59" s="8"/>
      <c r="E59" s="9" t="s">
        <v>13</v>
      </c>
      <c r="F59" s="11">
        <v>3</v>
      </c>
      <c r="G59" s="10">
        <v>9.9999999999999995E-7</v>
      </c>
      <c r="H59" s="10">
        <f>F59/G59/0.002</f>
        <v>1500000000</v>
      </c>
      <c r="I59" s="10">
        <f>H59/1500000000</f>
        <v>1</v>
      </c>
      <c r="J59" s="8"/>
      <c r="K59" s="10">
        <f>AVERAGE(H59,P59)</f>
        <v>3250000000</v>
      </c>
      <c r="L59" s="10">
        <f>K59/1000*2</f>
        <v>6500000</v>
      </c>
      <c r="M59" s="9" t="s">
        <v>13</v>
      </c>
      <c r="N59" s="11">
        <v>1</v>
      </c>
      <c r="O59" s="10">
        <v>9.9999999999999995E-8</v>
      </c>
      <c r="P59" s="10">
        <f t="shared" ref="P59:P72" si="29">N59/O59/0.002</f>
        <v>5000000000</v>
      </c>
      <c r="Q59" s="10">
        <f t="shared" ref="Q59:Q72" si="30">P59/5000000000</f>
        <v>1</v>
      </c>
      <c r="R59" s="8"/>
      <c r="S59" s="8"/>
      <c r="T59" s="9" t="s">
        <v>13</v>
      </c>
      <c r="U59" s="12">
        <v>1</v>
      </c>
      <c r="V59" s="12">
        <v>1</v>
      </c>
      <c r="W59" s="8"/>
      <c r="X59" s="14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</row>
    <row r="60" spans="1:35">
      <c r="A60" s="8"/>
      <c r="B60" s="8"/>
      <c r="C60" s="8"/>
      <c r="D60" s="8"/>
      <c r="E60" s="9" t="s">
        <v>14</v>
      </c>
      <c r="F60" s="11">
        <v>0</v>
      </c>
      <c r="G60" s="8"/>
      <c r="H60" s="14"/>
      <c r="I60" s="14"/>
      <c r="J60" s="8"/>
      <c r="K60" s="8"/>
      <c r="L60" s="8"/>
      <c r="M60" s="9" t="s">
        <v>14</v>
      </c>
      <c r="N60" s="11">
        <v>1</v>
      </c>
      <c r="O60" s="10">
        <v>0.1</v>
      </c>
      <c r="P60" s="10">
        <f t="shared" si="29"/>
        <v>5000</v>
      </c>
      <c r="Q60" s="10">
        <f t="shared" si="30"/>
        <v>9.9999999999999995E-7</v>
      </c>
      <c r="R60" s="8"/>
      <c r="S60" s="8"/>
      <c r="T60" s="9" t="s">
        <v>14</v>
      </c>
      <c r="U60" s="15"/>
      <c r="V60" s="15"/>
      <c r="W60" s="8"/>
      <c r="X60" s="14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</row>
    <row r="61" spans="1:35">
      <c r="A61" s="16" t="s">
        <v>187</v>
      </c>
      <c r="B61" s="1" t="s">
        <v>188</v>
      </c>
      <c r="C61" s="1" t="s">
        <v>189</v>
      </c>
      <c r="D61" s="1" t="s">
        <v>190</v>
      </c>
      <c r="E61" s="16" t="s">
        <v>187</v>
      </c>
      <c r="F61" s="18">
        <v>3</v>
      </c>
      <c r="G61" s="17">
        <v>9.9999999999999995E-7</v>
      </c>
      <c r="H61" s="17">
        <f t="shared" ref="H61:H72" si="31">F61/G61/0.002</f>
        <v>1500000000</v>
      </c>
      <c r="I61" s="17">
        <f t="shared" ref="I61:I72" si="32">H61/1500000000</f>
        <v>1</v>
      </c>
      <c r="J61" s="1"/>
      <c r="K61" s="1"/>
      <c r="L61" s="1"/>
      <c r="M61" s="16" t="s">
        <v>187</v>
      </c>
      <c r="N61" s="18">
        <v>1</v>
      </c>
      <c r="O61" s="17">
        <v>9.9999999999999995E-8</v>
      </c>
      <c r="P61" s="17">
        <f t="shared" si="29"/>
        <v>5000000000</v>
      </c>
      <c r="Q61" s="17">
        <f t="shared" si="30"/>
        <v>1</v>
      </c>
      <c r="R61" s="1"/>
      <c r="S61" s="1"/>
      <c r="T61" s="16" t="s">
        <v>187</v>
      </c>
      <c r="U61" s="19">
        <v>1</v>
      </c>
      <c r="V61" s="19">
        <v>1</v>
      </c>
      <c r="W61" s="19">
        <f t="shared" ref="W61:W72" si="33">AVERAGE(U61:V61)</f>
        <v>1</v>
      </c>
      <c r="X61" s="20">
        <f t="shared" ref="X61:X72" si="34">STDEV(U61:V61)</f>
        <v>0</v>
      </c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>
      <c r="A62" s="16" t="s">
        <v>191</v>
      </c>
      <c r="B62" s="1" t="s">
        <v>192</v>
      </c>
      <c r="C62" s="1" t="s">
        <v>193</v>
      </c>
      <c r="D62" s="1" t="s">
        <v>194</v>
      </c>
      <c r="E62" s="16" t="s">
        <v>191</v>
      </c>
      <c r="F62" s="18">
        <v>4</v>
      </c>
      <c r="G62" s="17">
        <v>9.9999999999999995E-7</v>
      </c>
      <c r="H62" s="17">
        <f t="shared" si="31"/>
        <v>2000000000</v>
      </c>
      <c r="I62" s="17">
        <f t="shared" si="32"/>
        <v>1.3333333333333333</v>
      </c>
      <c r="J62" s="1"/>
      <c r="K62" s="1"/>
      <c r="L62" s="1"/>
      <c r="M62" s="16" t="s">
        <v>191</v>
      </c>
      <c r="N62" s="18">
        <v>9</v>
      </c>
      <c r="O62" s="17">
        <v>9.9999999999999995E-7</v>
      </c>
      <c r="P62" s="17">
        <f t="shared" si="29"/>
        <v>4500000000</v>
      </c>
      <c r="Q62" s="17">
        <f t="shared" si="30"/>
        <v>0.9</v>
      </c>
      <c r="R62" s="1"/>
      <c r="S62" s="1"/>
      <c r="T62" s="16" t="s">
        <v>191</v>
      </c>
      <c r="U62" s="19">
        <v>1.3333333333333333</v>
      </c>
      <c r="V62" s="19">
        <v>0.9</v>
      </c>
      <c r="W62" s="19">
        <f t="shared" si="33"/>
        <v>1.1166666666666667</v>
      </c>
      <c r="X62" s="20">
        <f t="shared" si="34"/>
        <v>0.30641293851417062</v>
      </c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>
      <c r="A63" s="16" t="s">
        <v>195</v>
      </c>
      <c r="B63" s="1" t="s">
        <v>196</v>
      </c>
      <c r="C63" s="1" t="s">
        <v>197</v>
      </c>
      <c r="D63" s="1" t="s">
        <v>198</v>
      </c>
      <c r="E63" s="16" t="s">
        <v>195</v>
      </c>
      <c r="F63" s="18">
        <v>4</v>
      </c>
      <c r="G63" s="17">
        <v>9.9999999999999995E-7</v>
      </c>
      <c r="H63" s="17">
        <f t="shared" si="31"/>
        <v>2000000000</v>
      </c>
      <c r="I63" s="17">
        <f t="shared" si="32"/>
        <v>1.3333333333333333</v>
      </c>
      <c r="J63" s="1"/>
      <c r="K63" s="1"/>
      <c r="L63" s="1"/>
      <c r="M63" s="16" t="s">
        <v>195</v>
      </c>
      <c r="N63" s="18">
        <v>2</v>
      </c>
      <c r="O63" s="17">
        <v>9.9999999999999995E-8</v>
      </c>
      <c r="P63" s="17">
        <f t="shared" si="29"/>
        <v>10000000000</v>
      </c>
      <c r="Q63" s="17">
        <f t="shared" si="30"/>
        <v>2</v>
      </c>
      <c r="R63" s="1"/>
      <c r="S63" s="1"/>
      <c r="T63" s="16" t="s">
        <v>195</v>
      </c>
      <c r="U63" s="19">
        <v>1.3333333333333333</v>
      </c>
      <c r="V63" s="19">
        <v>2</v>
      </c>
      <c r="W63" s="19">
        <f t="shared" si="33"/>
        <v>1.6666666666666665</v>
      </c>
      <c r="X63" s="20">
        <f t="shared" si="34"/>
        <v>0.47140452079103273</v>
      </c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>
      <c r="A64" s="16" t="s">
        <v>199</v>
      </c>
      <c r="B64" s="1" t="s">
        <v>200</v>
      </c>
      <c r="C64" s="1" t="s">
        <v>201</v>
      </c>
      <c r="D64" s="1" t="s">
        <v>202</v>
      </c>
      <c r="E64" s="16" t="s">
        <v>199</v>
      </c>
      <c r="F64" s="18">
        <v>10</v>
      </c>
      <c r="G64" s="17">
        <v>0.01</v>
      </c>
      <c r="H64" s="17">
        <f t="shared" si="31"/>
        <v>500000</v>
      </c>
      <c r="I64" s="17">
        <f t="shared" si="32"/>
        <v>3.3333333333333332E-4</v>
      </c>
      <c r="J64" s="16" t="s">
        <v>203</v>
      </c>
      <c r="K64" s="1"/>
      <c r="L64" s="1"/>
      <c r="M64" s="16" t="s">
        <v>199</v>
      </c>
      <c r="N64" s="18">
        <v>8</v>
      </c>
      <c r="O64" s="17">
        <v>0.01</v>
      </c>
      <c r="P64" s="17">
        <f t="shared" si="29"/>
        <v>400000</v>
      </c>
      <c r="Q64" s="17">
        <f t="shared" si="30"/>
        <v>8.0000000000000007E-5</v>
      </c>
      <c r="R64" s="25" t="s">
        <v>204</v>
      </c>
      <c r="S64" s="1"/>
      <c r="T64" s="16" t="s">
        <v>199</v>
      </c>
      <c r="U64" s="19">
        <v>3.3333333333333332E-4</v>
      </c>
      <c r="V64" s="19">
        <v>8.0000000000000007E-5</v>
      </c>
      <c r="W64" s="19">
        <f t="shared" si="33"/>
        <v>2.0666666666666666E-4</v>
      </c>
      <c r="X64" s="20">
        <f t="shared" si="34"/>
        <v>1.7913371790059202E-4</v>
      </c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>
      <c r="A65" s="16" t="s">
        <v>205</v>
      </c>
      <c r="B65" s="1" t="s">
        <v>206</v>
      </c>
      <c r="C65" s="1" t="s">
        <v>207</v>
      </c>
      <c r="D65" s="1" t="s">
        <v>157</v>
      </c>
      <c r="E65" s="16" t="s">
        <v>205</v>
      </c>
      <c r="F65" s="18">
        <v>5</v>
      </c>
      <c r="G65" s="17">
        <v>9.9999999999999995E-7</v>
      </c>
      <c r="H65" s="17">
        <f t="shared" si="31"/>
        <v>2500000000</v>
      </c>
      <c r="I65" s="17">
        <f t="shared" si="32"/>
        <v>1.6666666666666667</v>
      </c>
      <c r="J65" s="1"/>
      <c r="K65" s="1"/>
      <c r="L65" s="1"/>
      <c r="M65" s="16" t="s">
        <v>205</v>
      </c>
      <c r="N65" s="18">
        <v>1</v>
      </c>
      <c r="O65" s="17">
        <v>9.9999999999999995E-8</v>
      </c>
      <c r="P65" s="17">
        <f t="shared" si="29"/>
        <v>5000000000</v>
      </c>
      <c r="Q65" s="17">
        <f t="shared" si="30"/>
        <v>1</v>
      </c>
      <c r="R65" s="1"/>
      <c r="S65" s="1"/>
      <c r="T65" s="16" t="s">
        <v>205</v>
      </c>
      <c r="U65" s="19">
        <v>1.6666666666666667</v>
      </c>
      <c r="V65" s="19">
        <v>1</v>
      </c>
      <c r="W65" s="19">
        <f t="shared" si="33"/>
        <v>1.3333333333333335</v>
      </c>
      <c r="X65" s="20">
        <f t="shared" si="34"/>
        <v>0.47140452079103129</v>
      </c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>
      <c r="A66" s="16" t="s">
        <v>208</v>
      </c>
      <c r="B66" s="1" t="s">
        <v>209</v>
      </c>
      <c r="C66" s="1" t="s">
        <v>210</v>
      </c>
      <c r="D66" s="1" t="s">
        <v>211</v>
      </c>
      <c r="E66" s="16" t="s">
        <v>208</v>
      </c>
      <c r="F66" s="18">
        <v>6</v>
      </c>
      <c r="G66" s="17">
        <v>9.9999999999999995E-7</v>
      </c>
      <c r="H66" s="17">
        <f t="shared" si="31"/>
        <v>3000000000</v>
      </c>
      <c r="I66" s="17">
        <f t="shared" si="32"/>
        <v>2</v>
      </c>
      <c r="J66" s="1"/>
      <c r="K66" s="1"/>
      <c r="L66" s="1"/>
      <c r="M66" s="16" t="s">
        <v>208</v>
      </c>
      <c r="N66" s="18">
        <v>1</v>
      </c>
      <c r="O66" s="17">
        <v>9.9999999999999995E-8</v>
      </c>
      <c r="P66" s="17">
        <f t="shared" si="29"/>
        <v>5000000000</v>
      </c>
      <c r="Q66" s="17">
        <f t="shared" si="30"/>
        <v>1</v>
      </c>
      <c r="R66" s="1"/>
      <c r="S66" s="1"/>
      <c r="T66" s="16" t="s">
        <v>208</v>
      </c>
      <c r="U66" s="19">
        <v>2</v>
      </c>
      <c r="V66" s="19">
        <v>1</v>
      </c>
      <c r="W66" s="19">
        <f t="shared" si="33"/>
        <v>1.5</v>
      </c>
      <c r="X66" s="20">
        <f t="shared" si="34"/>
        <v>0.70710678118654757</v>
      </c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>
      <c r="A67" s="16" t="s">
        <v>212</v>
      </c>
      <c r="B67" s="1" t="s">
        <v>213</v>
      </c>
      <c r="C67" s="1" t="s">
        <v>214</v>
      </c>
      <c r="D67" s="1" t="s">
        <v>215</v>
      </c>
      <c r="E67" s="16" t="s">
        <v>212</v>
      </c>
      <c r="F67" s="18">
        <v>8</v>
      </c>
      <c r="G67" s="17">
        <v>0.01</v>
      </c>
      <c r="H67" s="17">
        <f t="shared" si="31"/>
        <v>400000</v>
      </c>
      <c r="I67" s="17">
        <f t="shared" si="32"/>
        <v>2.6666666666666668E-4</v>
      </c>
      <c r="J67" s="16" t="s">
        <v>203</v>
      </c>
      <c r="K67" s="1"/>
      <c r="L67" s="1"/>
      <c r="M67" s="16" t="s">
        <v>212</v>
      </c>
      <c r="N67" s="18">
        <v>9</v>
      </c>
      <c r="O67" s="17">
        <v>0.01</v>
      </c>
      <c r="P67" s="17">
        <f t="shared" si="29"/>
        <v>450000</v>
      </c>
      <c r="Q67" s="17">
        <f t="shared" si="30"/>
        <v>9.0000000000000006E-5</v>
      </c>
      <c r="R67" s="25" t="s">
        <v>204</v>
      </c>
      <c r="S67" s="1"/>
      <c r="T67" s="16" t="s">
        <v>212</v>
      </c>
      <c r="U67" s="19">
        <v>2.6666666666666668E-4</v>
      </c>
      <c r="V67" s="19">
        <v>9.0000000000000006E-5</v>
      </c>
      <c r="W67" s="19">
        <f t="shared" si="33"/>
        <v>1.7833333333333335E-4</v>
      </c>
      <c r="X67" s="20">
        <f t="shared" si="34"/>
        <v>1.2492219800962339E-4</v>
      </c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>
      <c r="A68" s="16" t="s">
        <v>216</v>
      </c>
      <c r="B68" s="1" t="s">
        <v>217</v>
      </c>
      <c r="C68" s="1" t="s">
        <v>218</v>
      </c>
      <c r="D68" s="1" t="s">
        <v>219</v>
      </c>
      <c r="E68" s="16" t="s">
        <v>216</v>
      </c>
      <c r="F68" s="18">
        <v>2</v>
      </c>
      <c r="G68" s="17">
        <v>9.9999999999999995E-7</v>
      </c>
      <c r="H68" s="17">
        <f t="shared" si="31"/>
        <v>1000000000</v>
      </c>
      <c r="I68" s="17">
        <f t="shared" si="32"/>
        <v>0.66666666666666663</v>
      </c>
      <c r="J68" s="1"/>
      <c r="K68" s="1"/>
      <c r="L68" s="1"/>
      <c r="M68" s="16" t="s">
        <v>216</v>
      </c>
      <c r="N68" s="18">
        <v>5</v>
      </c>
      <c r="O68" s="17">
        <v>9.9999999999999995E-7</v>
      </c>
      <c r="P68" s="17">
        <f t="shared" si="29"/>
        <v>2500000000</v>
      </c>
      <c r="Q68" s="17">
        <f t="shared" si="30"/>
        <v>0.5</v>
      </c>
      <c r="R68" s="1"/>
      <c r="S68" s="1"/>
      <c r="T68" s="16" t="s">
        <v>216</v>
      </c>
      <c r="U68" s="19">
        <v>0.66666666666666663</v>
      </c>
      <c r="V68" s="19">
        <v>0.5</v>
      </c>
      <c r="W68" s="19">
        <f t="shared" si="33"/>
        <v>0.58333333333333326</v>
      </c>
      <c r="X68" s="20">
        <f t="shared" si="34"/>
        <v>0.11785113019775866</v>
      </c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>
      <c r="A69" s="16" t="s">
        <v>220</v>
      </c>
      <c r="B69" s="1" t="s">
        <v>221</v>
      </c>
      <c r="C69" s="1" t="s">
        <v>222</v>
      </c>
      <c r="D69" s="1" t="s">
        <v>223</v>
      </c>
      <c r="E69" s="16" t="s">
        <v>220</v>
      </c>
      <c r="F69" s="18">
        <v>4</v>
      </c>
      <c r="G69" s="17">
        <v>9.9999999999999995E-7</v>
      </c>
      <c r="H69" s="17">
        <f t="shared" si="31"/>
        <v>2000000000</v>
      </c>
      <c r="I69" s="17">
        <f t="shared" si="32"/>
        <v>1.3333333333333333</v>
      </c>
      <c r="J69" s="1"/>
      <c r="K69" s="1"/>
      <c r="L69" s="1"/>
      <c r="M69" s="16" t="s">
        <v>220</v>
      </c>
      <c r="N69" s="18">
        <v>7</v>
      </c>
      <c r="O69" s="17">
        <v>9.9999999999999995E-7</v>
      </c>
      <c r="P69" s="17">
        <f t="shared" si="29"/>
        <v>3500000000</v>
      </c>
      <c r="Q69" s="17">
        <f t="shared" si="30"/>
        <v>0.7</v>
      </c>
      <c r="R69" s="1"/>
      <c r="S69" s="1"/>
      <c r="T69" s="16" t="s">
        <v>220</v>
      </c>
      <c r="U69" s="19">
        <v>1.3333333333333333</v>
      </c>
      <c r="V69" s="19">
        <v>0.7</v>
      </c>
      <c r="W69" s="19">
        <f t="shared" si="33"/>
        <v>1.0166666666666666</v>
      </c>
      <c r="X69" s="20">
        <f t="shared" si="34"/>
        <v>0.4478342947514799</v>
      </c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>
      <c r="A70" s="16" t="s">
        <v>224</v>
      </c>
      <c r="B70" s="1" t="s">
        <v>225</v>
      </c>
      <c r="C70" s="1" t="s">
        <v>226</v>
      </c>
      <c r="D70" s="1" t="s">
        <v>227</v>
      </c>
      <c r="E70" s="16" t="s">
        <v>224</v>
      </c>
      <c r="F70" s="18">
        <v>3</v>
      </c>
      <c r="G70" s="17">
        <v>9.9999999999999995E-7</v>
      </c>
      <c r="H70" s="17">
        <f t="shared" si="31"/>
        <v>1500000000</v>
      </c>
      <c r="I70" s="17">
        <f t="shared" si="32"/>
        <v>1</v>
      </c>
      <c r="J70" s="1"/>
      <c r="K70" s="1"/>
      <c r="L70" s="1"/>
      <c r="M70" s="16" t="s">
        <v>224</v>
      </c>
      <c r="N70" s="18">
        <v>2</v>
      </c>
      <c r="O70" s="17">
        <v>9.9999999999999995E-8</v>
      </c>
      <c r="P70" s="17">
        <f t="shared" si="29"/>
        <v>10000000000</v>
      </c>
      <c r="Q70" s="17">
        <f t="shared" si="30"/>
        <v>2</v>
      </c>
      <c r="R70" s="1"/>
      <c r="S70" s="1"/>
      <c r="T70" s="16" t="s">
        <v>224</v>
      </c>
      <c r="U70" s="19">
        <v>1</v>
      </c>
      <c r="V70" s="19">
        <v>2</v>
      </c>
      <c r="W70" s="19">
        <f t="shared" si="33"/>
        <v>1.5</v>
      </c>
      <c r="X70" s="20">
        <f t="shared" si="34"/>
        <v>0.70710678118654757</v>
      </c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>
      <c r="A71" s="16" t="s">
        <v>228</v>
      </c>
      <c r="B71" s="1" t="s">
        <v>229</v>
      </c>
      <c r="C71" s="1" t="s">
        <v>230</v>
      </c>
      <c r="D71" s="1"/>
      <c r="E71" s="16" t="s">
        <v>228</v>
      </c>
      <c r="F71" s="18">
        <v>7</v>
      </c>
      <c r="G71" s="17">
        <v>9.9999999999999995E-7</v>
      </c>
      <c r="H71" s="17">
        <f t="shared" si="31"/>
        <v>3500000000</v>
      </c>
      <c r="I71" s="17">
        <f t="shared" si="32"/>
        <v>2.3333333333333335</v>
      </c>
      <c r="J71" s="1"/>
      <c r="K71" s="1"/>
      <c r="L71" s="1"/>
      <c r="M71" s="16" t="s">
        <v>228</v>
      </c>
      <c r="N71" s="18">
        <v>5</v>
      </c>
      <c r="O71" s="17">
        <v>9.9999999999999995E-7</v>
      </c>
      <c r="P71" s="17">
        <f t="shared" si="29"/>
        <v>2500000000</v>
      </c>
      <c r="Q71" s="17">
        <f t="shared" si="30"/>
        <v>0.5</v>
      </c>
      <c r="R71" s="1"/>
      <c r="S71" s="1"/>
      <c r="T71" s="16" t="s">
        <v>228</v>
      </c>
      <c r="U71" s="19">
        <v>2.3333333333333335</v>
      </c>
      <c r="V71" s="19">
        <v>0.5</v>
      </c>
      <c r="W71" s="19">
        <f t="shared" si="33"/>
        <v>1.4166666666666667</v>
      </c>
      <c r="X71" s="20">
        <f t="shared" si="34"/>
        <v>1.2963624321753373</v>
      </c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>
      <c r="A72" s="16" t="s">
        <v>231</v>
      </c>
      <c r="B72" s="1" t="s">
        <v>232</v>
      </c>
      <c r="C72" s="1" t="s">
        <v>233</v>
      </c>
      <c r="D72" s="1"/>
      <c r="E72" s="16" t="s">
        <v>231</v>
      </c>
      <c r="F72" s="18">
        <v>2</v>
      </c>
      <c r="G72" s="17">
        <v>9.9999999999999995E-8</v>
      </c>
      <c r="H72" s="17">
        <f t="shared" si="31"/>
        <v>10000000000</v>
      </c>
      <c r="I72" s="17">
        <f t="shared" si="32"/>
        <v>6.666666666666667</v>
      </c>
      <c r="J72" s="1"/>
      <c r="K72" s="1"/>
      <c r="L72" s="1"/>
      <c r="M72" s="16" t="s">
        <v>231</v>
      </c>
      <c r="N72" s="18">
        <v>1</v>
      </c>
      <c r="O72" s="17">
        <v>9.9999999999999995E-8</v>
      </c>
      <c r="P72" s="17">
        <f t="shared" si="29"/>
        <v>5000000000</v>
      </c>
      <c r="Q72" s="17">
        <f t="shared" si="30"/>
        <v>1</v>
      </c>
      <c r="R72" s="1"/>
      <c r="S72" s="1"/>
      <c r="T72" s="16" t="s">
        <v>231</v>
      </c>
      <c r="U72" s="19">
        <v>6.666666666666667</v>
      </c>
      <c r="V72" s="19">
        <v>1</v>
      </c>
      <c r="W72" s="19">
        <f t="shared" si="33"/>
        <v>3.8333333333333335</v>
      </c>
      <c r="X72" s="20">
        <f t="shared" si="34"/>
        <v>4.0069384267237691</v>
      </c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2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35">
      <c r="A74" s="3"/>
      <c r="B74" s="3"/>
      <c r="C74" s="3"/>
      <c r="D74" s="3"/>
      <c r="E74" s="3" t="s">
        <v>4</v>
      </c>
      <c r="F74" s="3" t="s">
        <v>6</v>
      </c>
      <c r="G74" s="3" t="s">
        <v>5</v>
      </c>
      <c r="H74" s="3" t="s">
        <v>7</v>
      </c>
      <c r="I74" s="3" t="s">
        <v>8</v>
      </c>
      <c r="J74" s="3" t="s">
        <v>9</v>
      </c>
      <c r="K74" s="3"/>
      <c r="L74" s="3"/>
      <c r="M74" s="3" t="s">
        <v>4</v>
      </c>
      <c r="N74" s="3" t="s">
        <v>6</v>
      </c>
      <c r="O74" s="3" t="s">
        <v>5</v>
      </c>
      <c r="P74" s="3" t="s">
        <v>7</v>
      </c>
      <c r="Q74" s="3" t="s">
        <v>8</v>
      </c>
      <c r="R74" s="3" t="s">
        <v>9</v>
      </c>
      <c r="S74" s="3"/>
      <c r="T74" s="3"/>
      <c r="U74" s="3" t="s">
        <v>10</v>
      </c>
      <c r="V74" s="3" t="s">
        <v>11</v>
      </c>
      <c r="W74" s="3"/>
      <c r="X74" s="22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1:35">
      <c r="A75" s="8"/>
      <c r="B75" s="8"/>
      <c r="C75" s="8"/>
      <c r="D75" s="8"/>
      <c r="E75" s="9" t="s">
        <v>13</v>
      </c>
      <c r="F75" s="11">
        <v>5</v>
      </c>
      <c r="G75" s="10">
        <v>9.9999999999999995E-7</v>
      </c>
      <c r="H75" s="10">
        <f t="shared" ref="H75:H78" si="35">F75/G75/0.002</f>
        <v>2500000000</v>
      </c>
      <c r="I75" s="10">
        <f t="shared" ref="I75:I78" si="36">H75/2500000000</f>
        <v>1</v>
      </c>
      <c r="J75" s="8"/>
      <c r="K75" s="10">
        <f>AVERAGE(H75,P75)</f>
        <v>3750000000</v>
      </c>
      <c r="L75" s="10">
        <f>K75/1000*2</f>
        <v>7500000</v>
      </c>
      <c r="M75" s="9" t="s">
        <v>13</v>
      </c>
      <c r="N75" s="11">
        <v>1</v>
      </c>
      <c r="O75" s="10">
        <v>9.9999999999999995E-8</v>
      </c>
      <c r="P75" s="10">
        <f t="shared" ref="P75:P77" si="37">N75/O75/0.002</f>
        <v>5000000000</v>
      </c>
      <c r="Q75" s="10">
        <f t="shared" ref="Q75:Q77" si="38">P75/5000000000</f>
        <v>1</v>
      </c>
      <c r="R75" s="8"/>
      <c r="S75" s="8"/>
      <c r="T75" s="9" t="s">
        <v>13</v>
      </c>
      <c r="U75" s="12">
        <v>1</v>
      </c>
      <c r="V75" s="12">
        <v>1</v>
      </c>
      <c r="W75" s="8"/>
      <c r="X75" s="14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</row>
    <row r="76" spans="1:35">
      <c r="A76" s="8"/>
      <c r="B76" s="8"/>
      <c r="C76" s="8"/>
      <c r="D76" s="8"/>
      <c r="E76" s="9" t="s">
        <v>14</v>
      </c>
      <c r="F76" s="11">
        <v>2</v>
      </c>
      <c r="G76" s="10">
        <v>0.1</v>
      </c>
      <c r="H76" s="10">
        <f t="shared" si="35"/>
        <v>10000</v>
      </c>
      <c r="I76" s="10">
        <f t="shared" si="36"/>
        <v>3.9999999999999998E-6</v>
      </c>
      <c r="J76" s="8"/>
      <c r="K76" s="8"/>
      <c r="L76" s="8"/>
      <c r="M76" s="9" t="s">
        <v>14</v>
      </c>
      <c r="N76" s="11">
        <v>1</v>
      </c>
      <c r="O76" s="10">
        <v>0.1</v>
      </c>
      <c r="P76" s="10">
        <f t="shared" si="37"/>
        <v>5000</v>
      </c>
      <c r="Q76" s="10">
        <f t="shared" si="38"/>
        <v>9.9999999999999995E-7</v>
      </c>
      <c r="R76" s="8"/>
      <c r="S76" s="8"/>
      <c r="T76" s="9" t="s">
        <v>14</v>
      </c>
      <c r="U76" s="15"/>
      <c r="V76" s="15"/>
      <c r="W76" s="8"/>
      <c r="X76" s="14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</row>
    <row r="77" spans="1:35">
      <c r="A77" s="16" t="s">
        <v>234</v>
      </c>
      <c r="B77" s="1" t="s">
        <v>235</v>
      </c>
      <c r="C77" s="1" t="s">
        <v>236</v>
      </c>
      <c r="D77" s="1" t="s">
        <v>237</v>
      </c>
      <c r="E77" s="16" t="s">
        <v>234</v>
      </c>
      <c r="F77" s="18">
        <v>3</v>
      </c>
      <c r="G77" s="17">
        <v>9.9999999999999995E-7</v>
      </c>
      <c r="H77" s="17">
        <f t="shared" si="35"/>
        <v>1500000000</v>
      </c>
      <c r="I77" s="17">
        <f t="shared" si="36"/>
        <v>0.6</v>
      </c>
      <c r="J77" s="1"/>
      <c r="K77" s="1"/>
      <c r="L77" s="1"/>
      <c r="M77" s="16" t="s">
        <v>234</v>
      </c>
      <c r="N77" s="18">
        <v>1</v>
      </c>
      <c r="O77" s="17">
        <v>1E-8</v>
      </c>
      <c r="P77" s="17">
        <f t="shared" si="37"/>
        <v>50000000000</v>
      </c>
      <c r="Q77" s="17">
        <f t="shared" si="38"/>
        <v>10</v>
      </c>
      <c r="R77" s="1"/>
      <c r="S77" s="1"/>
      <c r="T77" s="16" t="s">
        <v>234</v>
      </c>
      <c r="U77" s="19">
        <v>0.6</v>
      </c>
      <c r="V77" s="19">
        <v>10</v>
      </c>
      <c r="W77" s="19">
        <f>AVERAGE(U77:V77)</f>
        <v>5.3</v>
      </c>
      <c r="X77" s="20">
        <f>STDEV(U77:V77)</f>
        <v>6.6468037431535469</v>
      </c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:35">
      <c r="A78" s="16" t="s">
        <v>238</v>
      </c>
      <c r="B78" s="1" t="s">
        <v>239</v>
      </c>
      <c r="C78" s="1" t="s">
        <v>240</v>
      </c>
      <c r="D78" s="1" t="s">
        <v>241</v>
      </c>
      <c r="E78" s="16" t="s">
        <v>238</v>
      </c>
      <c r="F78" s="18">
        <v>1</v>
      </c>
      <c r="G78" s="17">
        <v>0.01</v>
      </c>
      <c r="H78" s="17">
        <f t="shared" si="35"/>
        <v>50000</v>
      </c>
      <c r="I78" s="17">
        <f t="shared" si="36"/>
        <v>2.0000000000000002E-5</v>
      </c>
      <c r="J78" s="1"/>
      <c r="K78" s="1"/>
      <c r="L78" s="1"/>
      <c r="M78" s="16" t="s">
        <v>238</v>
      </c>
      <c r="N78" s="18">
        <v>0</v>
      </c>
      <c r="O78" s="1"/>
      <c r="P78" s="2"/>
      <c r="Q78" s="27" t="s">
        <v>242</v>
      </c>
      <c r="R78" s="16" t="s">
        <v>82</v>
      </c>
      <c r="S78" s="1"/>
      <c r="T78" s="16" t="s">
        <v>238</v>
      </c>
      <c r="U78" s="19">
        <v>2.0000000000000002E-5</v>
      </c>
      <c r="V78" s="21"/>
      <c r="W78" s="28" t="s">
        <v>243</v>
      </c>
      <c r="X78" s="2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>
      <c r="A79" s="16" t="s">
        <v>244</v>
      </c>
      <c r="B79" s="1" t="s">
        <v>245</v>
      </c>
      <c r="C79" s="1" t="s">
        <v>240</v>
      </c>
      <c r="D79" s="1" t="s">
        <v>246</v>
      </c>
      <c r="E79" s="16" t="s">
        <v>244</v>
      </c>
      <c r="F79" s="18">
        <v>0</v>
      </c>
      <c r="G79" s="1"/>
      <c r="H79" s="2"/>
      <c r="I79" s="27" t="s">
        <v>247</v>
      </c>
      <c r="J79" s="16" t="s">
        <v>248</v>
      </c>
      <c r="K79" s="1"/>
      <c r="L79" s="1"/>
      <c r="M79" s="16" t="s">
        <v>244</v>
      </c>
      <c r="N79" s="18">
        <v>0</v>
      </c>
      <c r="O79" s="1"/>
      <c r="P79" s="2"/>
      <c r="Q79" s="27" t="s">
        <v>242</v>
      </c>
      <c r="R79" s="16" t="s">
        <v>82</v>
      </c>
      <c r="S79" s="1"/>
      <c r="T79" s="16" t="s">
        <v>244</v>
      </c>
      <c r="U79" s="1"/>
      <c r="V79" s="21"/>
      <c r="W79" s="21" t="s">
        <v>249</v>
      </c>
      <c r="X79" s="2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>
      <c r="A80" s="16" t="s">
        <v>250</v>
      </c>
      <c r="B80" s="1" t="s">
        <v>251</v>
      </c>
      <c r="C80" s="1" t="s">
        <v>240</v>
      </c>
      <c r="D80" s="1" t="s">
        <v>246</v>
      </c>
      <c r="E80" s="16" t="s">
        <v>250</v>
      </c>
      <c r="F80" s="18">
        <v>0</v>
      </c>
      <c r="G80" s="1"/>
      <c r="H80" s="2"/>
      <c r="I80" s="27" t="s">
        <v>247</v>
      </c>
      <c r="J80" s="16" t="s">
        <v>248</v>
      </c>
      <c r="K80" s="1"/>
      <c r="L80" s="1"/>
      <c r="M80" s="16" t="s">
        <v>250</v>
      </c>
      <c r="N80" s="18">
        <v>0</v>
      </c>
      <c r="O80" s="1"/>
      <c r="P80" s="2"/>
      <c r="Q80" s="27" t="s">
        <v>242</v>
      </c>
      <c r="R80" s="16" t="s">
        <v>82</v>
      </c>
      <c r="S80" s="1"/>
      <c r="T80" s="16" t="s">
        <v>250</v>
      </c>
      <c r="U80" s="1"/>
      <c r="V80" s="21"/>
      <c r="W80" s="21" t="s">
        <v>249</v>
      </c>
      <c r="X80" s="2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>
      <c r="A81" s="16" t="s">
        <v>252</v>
      </c>
      <c r="B81" s="1" t="s">
        <v>253</v>
      </c>
      <c r="C81" s="1" t="s">
        <v>254</v>
      </c>
      <c r="D81" s="1"/>
      <c r="E81" s="16" t="s">
        <v>252</v>
      </c>
      <c r="F81" s="18">
        <v>0</v>
      </c>
      <c r="G81" s="1"/>
      <c r="H81" s="2"/>
      <c r="I81" s="27" t="s">
        <v>247</v>
      </c>
      <c r="J81" s="16" t="s">
        <v>248</v>
      </c>
      <c r="K81" s="1"/>
      <c r="L81" s="1"/>
      <c r="M81" s="16" t="s">
        <v>252</v>
      </c>
      <c r="N81" s="18">
        <v>0</v>
      </c>
      <c r="O81" s="1"/>
      <c r="P81" s="2"/>
      <c r="Q81" s="27" t="s">
        <v>242</v>
      </c>
      <c r="R81" s="16" t="s">
        <v>82</v>
      </c>
      <c r="S81" s="1"/>
      <c r="T81" s="16" t="s">
        <v>252</v>
      </c>
      <c r="U81" s="1"/>
      <c r="V81" s="21"/>
      <c r="W81" s="21" t="s">
        <v>249</v>
      </c>
      <c r="X81" s="2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>
      <c r="A82" s="16" t="s">
        <v>255</v>
      </c>
      <c r="B82" s="1" t="s">
        <v>256</v>
      </c>
      <c r="C82" s="1" t="s">
        <v>240</v>
      </c>
      <c r="D82" s="1" t="s">
        <v>257</v>
      </c>
      <c r="E82" s="16" t="s">
        <v>255</v>
      </c>
      <c r="F82" s="18">
        <v>0</v>
      </c>
      <c r="G82" s="1"/>
      <c r="H82" s="2"/>
      <c r="I82" s="27" t="s">
        <v>247</v>
      </c>
      <c r="J82" s="16" t="s">
        <v>248</v>
      </c>
      <c r="K82" s="1"/>
      <c r="L82" s="1"/>
      <c r="M82" s="16" t="s">
        <v>255</v>
      </c>
      <c r="N82" s="18">
        <v>0</v>
      </c>
      <c r="O82" s="1"/>
      <c r="P82" s="2"/>
      <c r="Q82" s="27" t="s">
        <v>242</v>
      </c>
      <c r="R82" s="1"/>
      <c r="S82" s="1"/>
      <c r="T82" s="16" t="s">
        <v>255</v>
      </c>
      <c r="U82" s="1"/>
      <c r="V82" s="21"/>
      <c r="W82" s="21" t="s">
        <v>249</v>
      </c>
      <c r="X82" s="2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>
      <c r="A83" s="16" t="s">
        <v>258</v>
      </c>
      <c r="B83" s="1" t="s">
        <v>259</v>
      </c>
      <c r="C83" s="1" t="s">
        <v>260</v>
      </c>
      <c r="D83" s="1" t="s">
        <v>261</v>
      </c>
      <c r="E83" s="16" t="s">
        <v>258</v>
      </c>
      <c r="F83" s="18">
        <v>6</v>
      </c>
      <c r="G83" s="17">
        <v>9.9999999999999995E-7</v>
      </c>
      <c r="H83" s="17">
        <f>F83/G83/0.002</f>
        <v>3000000000</v>
      </c>
      <c r="I83" s="17">
        <f>H83/2500000000</f>
        <v>1.2</v>
      </c>
      <c r="J83" s="1"/>
      <c r="K83" s="1"/>
      <c r="L83" s="1"/>
      <c r="M83" s="16" t="s">
        <v>258</v>
      </c>
      <c r="N83" s="18">
        <v>1</v>
      </c>
      <c r="O83" s="17">
        <v>9.9999999999999995E-8</v>
      </c>
      <c r="P83" s="17">
        <f>N83/O83/0.002</f>
        <v>5000000000</v>
      </c>
      <c r="Q83" s="17">
        <f>P83/5000000000</f>
        <v>1</v>
      </c>
      <c r="R83" s="1"/>
      <c r="S83" s="1"/>
      <c r="T83" s="16" t="s">
        <v>258</v>
      </c>
      <c r="U83" s="19">
        <v>1.2</v>
      </c>
      <c r="V83" s="19">
        <v>1</v>
      </c>
      <c r="W83" s="19">
        <f>AVERAGE(U83:V83)</f>
        <v>1.1000000000000001</v>
      </c>
      <c r="X83" s="20">
        <f>STDEV(U83:V83)</f>
        <v>0.14142135623730948</v>
      </c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>
      <c r="A84" s="16" t="s">
        <v>262</v>
      </c>
      <c r="B84" s="1" t="s">
        <v>263</v>
      </c>
      <c r="C84" s="1" t="s">
        <v>264</v>
      </c>
      <c r="D84" s="1" t="s">
        <v>265</v>
      </c>
      <c r="E84" s="16" t="s">
        <v>262</v>
      </c>
      <c r="F84" s="18">
        <v>0</v>
      </c>
      <c r="G84" s="1"/>
      <c r="H84" s="2"/>
      <c r="I84" s="27" t="s">
        <v>247</v>
      </c>
      <c r="J84" s="16" t="s">
        <v>248</v>
      </c>
      <c r="K84" s="1"/>
      <c r="L84" s="1"/>
      <c r="M84" s="16" t="s">
        <v>262</v>
      </c>
      <c r="N84" s="18">
        <v>0</v>
      </c>
      <c r="O84" s="1"/>
      <c r="P84" s="2"/>
      <c r="Q84" s="27" t="s">
        <v>242</v>
      </c>
      <c r="R84" s="16" t="s">
        <v>82</v>
      </c>
      <c r="S84" s="1"/>
      <c r="T84" s="16" t="s">
        <v>262</v>
      </c>
      <c r="U84" s="1"/>
      <c r="V84" s="21"/>
      <c r="W84" s="21" t="s">
        <v>249</v>
      </c>
      <c r="X84" s="2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>
      <c r="A85" s="16" t="s">
        <v>266</v>
      </c>
      <c r="B85" s="1" t="s">
        <v>267</v>
      </c>
      <c r="C85" s="1" t="s">
        <v>268</v>
      </c>
      <c r="D85" s="1" t="s">
        <v>269</v>
      </c>
      <c r="E85" s="16" t="s">
        <v>266</v>
      </c>
      <c r="F85" s="18">
        <v>0</v>
      </c>
      <c r="G85" s="1"/>
      <c r="H85" s="2"/>
      <c r="I85" s="27" t="s">
        <v>247</v>
      </c>
      <c r="J85" s="16" t="s">
        <v>248</v>
      </c>
      <c r="K85" s="1"/>
      <c r="L85" s="1"/>
      <c r="M85" s="16" t="s">
        <v>266</v>
      </c>
      <c r="N85" s="18">
        <v>0</v>
      </c>
      <c r="O85" s="1"/>
      <c r="P85" s="2"/>
      <c r="Q85" s="27" t="s">
        <v>242</v>
      </c>
      <c r="R85" s="16" t="s">
        <v>82</v>
      </c>
      <c r="S85" s="1"/>
      <c r="T85" s="16" t="s">
        <v>266</v>
      </c>
      <c r="U85" s="1"/>
      <c r="V85" s="21"/>
      <c r="W85" s="21" t="s">
        <v>249</v>
      </c>
      <c r="X85" s="2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>
      <c r="A86" s="16" t="s">
        <v>270</v>
      </c>
      <c r="B86" s="1" t="s">
        <v>271</v>
      </c>
      <c r="C86" s="1" t="s">
        <v>272</v>
      </c>
      <c r="D86" s="1" t="s">
        <v>273</v>
      </c>
      <c r="E86" s="16" t="s">
        <v>270</v>
      </c>
      <c r="F86" s="18">
        <v>1</v>
      </c>
      <c r="G86" s="1"/>
      <c r="H86" s="2"/>
      <c r="I86" s="27" t="s">
        <v>247</v>
      </c>
      <c r="J86" s="16" t="s">
        <v>248</v>
      </c>
      <c r="K86" s="1"/>
      <c r="L86" s="1"/>
      <c r="M86" s="16" t="s">
        <v>270</v>
      </c>
      <c r="N86" s="18">
        <v>1</v>
      </c>
      <c r="O86" s="17">
        <v>0.01</v>
      </c>
      <c r="P86" s="17">
        <f t="shared" ref="P86:P88" si="39">N86/O86/0.002</f>
        <v>50000</v>
      </c>
      <c r="Q86" s="17">
        <f t="shared" ref="Q86:Q88" si="40">P86/5000000000</f>
        <v>1.0000000000000001E-5</v>
      </c>
      <c r="R86" s="1"/>
      <c r="S86" s="1"/>
      <c r="T86" s="16" t="s">
        <v>270</v>
      </c>
      <c r="U86" s="21"/>
      <c r="V86" s="19">
        <v>1.0000000000000001E-5</v>
      </c>
      <c r="W86" s="21"/>
      <c r="X86" s="2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:35">
      <c r="A87" s="16" t="s">
        <v>274</v>
      </c>
      <c r="B87" s="1" t="s">
        <v>275</v>
      </c>
      <c r="C87" s="1" t="s">
        <v>276</v>
      </c>
      <c r="D87" s="1" t="s">
        <v>277</v>
      </c>
      <c r="E87" s="16" t="s">
        <v>274</v>
      </c>
      <c r="F87" s="18">
        <v>4</v>
      </c>
      <c r="G87" s="17">
        <v>1E-3</v>
      </c>
      <c r="H87" s="17">
        <f t="shared" ref="H87:H88" si="41">F87/G87/0.002</f>
        <v>2000000</v>
      </c>
      <c r="I87" s="17">
        <f t="shared" ref="I87:I88" si="42">H87/2500000000</f>
        <v>8.0000000000000004E-4</v>
      </c>
      <c r="J87" s="16" t="s">
        <v>278</v>
      </c>
      <c r="K87" s="1"/>
      <c r="L87" s="1"/>
      <c r="M87" s="16" t="s">
        <v>274</v>
      </c>
      <c r="N87" s="18">
        <v>3</v>
      </c>
      <c r="O87" s="17">
        <v>0.01</v>
      </c>
      <c r="P87" s="17">
        <f t="shared" si="39"/>
        <v>150000</v>
      </c>
      <c r="Q87" s="17">
        <f t="shared" si="40"/>
        <v>3.0000000000000001E-5</v>
      </c>
      <c r="R87" s="1"/>
      <c r="S87" s="1"/>
      <c r="T87" s="16" t="s">
        <v>274</v>
      </c>
      <c r="U87" s="19">
        <v>8.0000000000000004E-4</v>
      </c>
      <c r="V87" s="19">
        <v>3.0000000000000001E-5</v>
      </c>
      <c r="W87" s="19">
        <f t="shared" ref="W87:W88" si="43">AVERAGE(U87:V87)</f>
        <v>4.15E-4</v>
      </c>
      <c r="X87" s="20">
        <f t="shared" ref="X87:X88" si="44">STDEV(U87:V87)</f>
        <v>5.4447222151364158E-4</v>
      </c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>
      <c r="A88" s="16" t="s">
        <v>279</v>
      </c>
      <c r="B88" s="1" t="s">
        <v>280</v>
      </c>
      <c r="C88" s="1" t="s">
        <v>281</v>
      </c>
      <c r="D88" s="1" t="s">
        <v>282</v>
      </c>
      <c r="E88" s="16" t="s">
        <v>279</v>
      </c>
      <c r="F88" s="18">
        <v>2</v>
      </c>
      <c r="G88" s="17">
        <v>0.01</v>
      </c>
      <c r="H88" s="17">
        <f t="shared" si="41"/>
        <v>100000</v>
      </c>
      <c r="I88" s="17">
        <f t="shared" si="42"/>
        <v>4.0000000000000003E-5</v>
      </c>
      <c r="J88" s="16" t="s">
        <v>248</v>
      </c>
      <c r="K88" s="1"/>
      <c r="L88" s="1"/>
      <c r="M88" s="16" t="s">
        <v>279</v>
      </c>
      <c r="N88" s="18">
        <v>4</v>
      </c>
      <c r="O88" s="17">
        <v>0.1</v>
      </c>
      <c r="P88" s="17">
        <f t="shared" si="39"/>
        <v>20000</v>
      </c>
      <c r="Q88" s="17">
        <f t="shared" si="40"/>
        <v>3.9999999999999998E-6</v>
      </c>
      <c r="R88" s="1"/>
      <c r="S88" s="1"/>
      <c r="T88" s="16" t="s">
        <v>279</v>
      </c>
      <c r="U88" s="19">
        <v>4.0000000000000003E-5</v>
      </c>
      <c r="V88" s="19">
        <v>3.9999999999999998E-6</v>
      </c>
      <c r="W88" s="19">
        <f t="shared" si="43"/>
        <v>2.2000000000000003E-5</v>
      </c>
      <c r="X88" s="20">
        <f t="shared" si="44"/>
        <v>2.5455844122715712E-5</v>
      </c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2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>
      <c r="A90" s="3"/>
      <c r="B90" s="3"/>
      <c r="C90" s="3"/>
      <c r="D90" s="3"/>
      <c r="E90" s="3" t="s">
        <v>4</v>
      </c>
      <c r="F90" s="3" t="s">
        <v>6</v>
      </c>
      <c r="G90" s="3" t="s">
        <v>5</v>
      </c>
      <c r="H90" s="3" t="s">
        <v>7</v>
      </c>
      <c r="I90" s="3" t="s">
        <v>8</v>
      </c>
      <c r="J90" s="3" t="s">
        <v>9</v>
      </c>
      <c r="K90" s="3"/>
      <c r="L90" s="3"/>
      <c r="M90" s="3" t="s">
        <v>4</v>
      </c>
      <c r="N90" s="3" t="s">
        <v>6</v>
      </c>
      <c r="O90" s="3" t="s">
        <v>5</v>
      </c>
      <c r="P90" s="3" t="s">
        <v>7</v>
      </c>
      <c r="Q90" s="3" t="s">
        <v>8</v>
      </c>
      <c r="R90" s="3" t="s">
        <v>9</v>
      </c>
      <c r="S90" s="3"/>
      <c r="T90" s="3"/>
      <c r="U90" s="3" t="s">
        <v>10</v>
      </c>
      <c r="V90" s="3" t="s">
        <v>11</v>
      </c>
      <c r="W90" s="3" t="s">
        <v>0</v>
      </c>
      <c r="X90" s="22" t="s">
        <v>12</v>
      </c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</row>
    <row r="91" spans="1:35">
      <c r="A91" s="8"/>
      <c r="B91" s="8"/>
      <c r="C91" s="8"/>
      <c r="D91" s="8"/>
      <c r="E91" s="9" t="s">
        <v>13</v>
      </c>
      <c r="F91" s="11">
        <v>1</v>
      </c>
      <c r="G91" s="10">
        <v>9.9999999999999995E-8</v>
      </c>
      <c r="H91" s="10">
        <f t="shared" ref="H91:H104" si="45">F91/G91/0.002</f>
        <v>5000000000</v>
      </c>
      <c r="I91" s="10">
        <f t="shared" ref="I91:I104" si="46">H91/5000000000</f>
        <v>1</v>
      </c>
      <c r="J91" s="8"/>
      <c r="K91" s="10">
        <f>AVERAGE(H91,P91)</f>
        <v>4250000000</v>
      </c>
      <c r="L91" s="10">
        <f>K91/1000*2</f>
        <v>8500000</v>
      </c>
      <c r="M91" s="9" t="s">
        <v>13</v>
      </c>
      <c r="N91" s="11">
        <v>7</v>
      </c>
      <c r="O91" s="10">
        <v>9.9999999999999995E-7</v>
      </c>
      <c r="P91" s="10">
        <f t="shared" ref="P91:P104" si="47">N91/O91/0.002</f>
        <v>3500000000</v>
      </c>
      <c r="Q91" s="10">
        <f t="shared" ref="Q91:Q104" si="48">P91/3500000000</f>
        <v>1</v>
      </c>
      <c r="R91" s="8"/>
      <c r="S91" s="8"/>
      <c r="T91" s="9" t="s">
        <v>13</v>
      </c>
      <c r="U91" s="12">
        <v>1</v>
      </c>
      <c r="V91" s="12">
        <v>1</v>
      </c>
      <c r="W91" s="8"/>
      <c r="X91" s="14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</row>
    <row r="92" spans="1:35">
      <c r="A92" s="8"/>
      <c r="B92" s="8"/>
      <c r="C92" s="8"/>
      <c r="D92" s="8"/>
      <c r="E92" s="9" t="s">
        <v>14</v>
      </c>
      <c r="F92" s="11">
        <v>3</v>
      </c>
      <c r="G92" s="10">
        <v>0.1</v>
      </c>
      <c r="H92" s="10">
        <f t="shared" si="45"/>
        <v>15000</v>
      </c>
      <c r="I92" s="10">
        <f t="shared" si="46"/>
        <v>3.0000000000000001E-6</v>
      </c>
      <c r="J92" s="8"/>
      <c r="K92" s="8"/>
      <c r="L92" s="8"/>
      <c r="M92" s="9" t="s">
        <v>14</v>
      </c>
      <c r="N92" s="11">
        <v>3</v>
      </c>
      <c r="O92" s="10">
        <v>0.1</v>
      </c>
      <c r="P92" s="10">
        <f t="shared" si="47"/>
        <v>15000</v>
      </c>
      <c r="Q92" s="10">
        <f t="shared" si="48"/>
        <v>4.2857142857142855E-6</v>
      </c>
      <c r="R92" s="8"/>
      <c r="S92" s="8"/>
      <c r="T92" s="9" t="s">
        <v>14</v>
      </c>
      <c r="U92" s="15"/>
      <c r="V92" s="15"/>
      <c r="W92" s="8"/>
      <c r="X92" s="14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</row>
    <row r="93" spans="1:35">
      <c r="A93" s="16" t="s">
        <v>283</v>
      </c>
      <c r="B93" s="1" t="s">
        <v>284</v>
      </c>
      <c r="C93" s="1" t="s">
        <v>285</v>
      </c>
      <c r="D93" s="1"/>
      <c r="E93" s="16" t="s">
        <v>283</v>
      </c>
      <c r="F93" s="18">
        <v>2</v>
      </c>
      <c r="G93" s="17">
        <v>0.01</v>
      </c>
      <c r="H93" s="17">
        <f t="shared" si="45"/>
        <v>100000</v>
      </c>
      <c r="I93" s="17">
        <f t="shared" si="46"/>
        <v>2.0000000000000002E-5</v>
      </c>
      <c r="J93" s="1"/>
      <c r="K93" s="1"/>
      <c r="L93" s="1"/>
      <c r="M93" s="16" t="s">
        <v>283</v>
      </c>
      <c r="N93" s="18">
        <v>1</v>
      </c>
      <c r="O93" s="17">
        <v>0.01</v>
      </c>
      <c r="P93" s="17">
        <f t="shared" si="47"/>
        <v>50000</v>
      </c>
      <c r="Q93" s="17">
        <f t="shared" si="48"/>
        <v>1.4285714285714285E-5</v>
      </c>
      <c r="R93" s="1"/>
      <c r="S93" s="1"/>
      <c r="T93" s="16" t="s">
        <v>283</v>
      </c>
      <c r="U93" s="19">
        <v>2.0000000000000002E-5</v>
      </c>
      <c r="V93" s="19">
        <v>1.4285714285714285E-5</v>
      </c>
      <c r="W93" s="19">
        <f t="shared" ref="W93:W104" si="49">AVERAGE(U93:V93)</f>
        <v>1.7142857142857145E-5</v>
      </c>
      <c r="X93" s="20">
        <f t="shared" ref="X93:X104" si="50">STDEV(U93:V93)</f>
        <v>4.0406101782088446E-6</v>
      </c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>
      <c r="A94" s="16" t="s">
        <v>286</v>
      </c>
      <c r="B94" s="1" t="s">
        <v>287</v>
      </c>
      <c r="C94" s="1" t="s">
        <v>288</v>
      </c>
      <c r="D94" s="1" t="s">
        <v>289</v>
      </c>
      <c r="E94" s="16" t="s">
        <v>286</v>
      </c>
      <c r="F94" s="18">
        <v>3</v>
      </c>
      <c r="G94" s="17">
        <v>1E-3</v>
      </c>
      <c r="H94" s="17">
        <f t="shared" si="45"/>
        <v>1500000</v>
      </c>
      <c r="I94" s="17">
        <f t="shared" si="46"/>
        <v>2.9999999999999997E-4</v>
      </c>
      <c r="J94" s="25" t="s">
        <v>290</v>
      </c>
      <c r="K94" s="1"/>
      <c r="L94" s="1"/>
      <c r="M94" s="16" t="s">
        <v>286</v>
      </c>
      <c r="N94" s="18">
        <v>1</v>
      </c>
      <c r="O94" s="17">
        <v>1E-3</v>
      </c>
      <c r="P94" s="17">
        <f t="shared" si="47"/>
        <v>500000</v>
      </c>
      <c r="Q94" s="17">
        <f t="shared" si="48"/>
        <v>1.4285714285714287E-4</v>
      </c>
      <c r="R94" s="1"/>
      <c r="S94" s="1"/>
      <c r="T94" s="16" t="s">
        <v>286</v>
      </c>
      <c r="U94" s="19">
        <v>2.9999999999999997E-4</v>
      </c>
      <c r="V94" s="19">
        <v>1.4285714285714287E-4</v>
      </c>
      <c r="W94" s="19">
        <f t="shared" si="49"/>
        <v>2.2142857142857142E-4</v>
      </c>
      <c r="X94" s="20">
        <f t="shared" si="50"/>
        <v>1.1111677990074316E-4</v>
      </c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>
      <c r="A95" s="16" t="s">
        <v>291</v>
      </c>
      <c r="B95" s="1" t="s">
        <v>292</v>
      </c>
      <c r="C95" s="1" t="s">
        <v>293</v>
      </c>
      <c r="D95" s="1" t="s">
        <v>294</v>
      </c>
      <c r="E95" s="16" t="s">
        <v>291</v>
      </c>
      <c r="F95" s="18">
        <v>9</v>
      </c>
      <c r="G95" s="17">
        <v>0.1</v>
      </c>
      <c r="H95" s="17">
        <f t="shared" si="45"/>
        <v>45000</v>
      </c>
      <c r="I95" s="17">
        <f t="shared" si="46"/>
        <v>9.0000000000000002E-6</v>
      </c>
      <c r="J95" s="1"/>
      <c r="K95" s="1"/>
      <c r="L95" s="1"/>
      <c r="M95" s="16" t="s">
        <v>291</v>
      </c>
      <c r="N95" s="18">
        <v>12</v>
      </c>
      <c r="O95" s="17">
        <v>0.1</v>
      </c>
      <c r="P95" s="17">
        <f t="shared" si="47"/>
        <v>60000</v>
      </c>
      <c r="Q95" s="17">
        <f t="shared" si="48"/>
        <v>1.7142857142857142E-5</v>
      </c>
      <c r="R95" s="1"/>
      <c r="S95" s="1"/>
      <c r="T95" s="16" t="s">
        <v>291</v>
      </c>
      <c r="U95" s="19">
        <v>9.0000000000000002E-6</v>
      </c>
      <c r="V95" s="19">
        <v>1.7142857142857142E-5</v>
      </c>
      <c r="W95" s="19">
        <f t="shared" si="49"/>
        <v>1.307142857142857E-5</v>
      </c>
      <c r="X95" s="20">
        <f t="shared" si="50"/>
        <v>5.7578695039476007E-6</v>
      </c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>
      <c r="A96" s="16" t="s">
        <v>295</v>
      </c>
      <c r="B96" s="1" t="s">
        <v>296</v>
      </c>
      <c r="C96" s="1" t="s">
        <v>297</v>
      </c>
      <c r="D96" s="1" t="s">
        <v>298</v>
      </c>
      <c r="E96" s="16" t="s">
        <v>295</v>
      </c>
      <c r="F96" s="18">
        <v>2</v>
      </c>
      <c r="G96" s="17">
        <v>0.01</v>
      </c>
      <c r="H96" s="17">
        <f t="shared" si="45"/>
        <v>100000</v>
      </c>
      <c r="I96" s="17">
        <f t="shared" si="46"/>
        <v>2.0000000000000002E-5</v>
      </c>
      <c r="J96" s="25" t="s">
        <v>299</v>
      </c>
      <c r="K96" s="1"/>
      <c r="L96" s="1"/>
      <c r="M96" s="16" t="s">
        <v>295</v>
      </c>
      <c r="N96" s="18">
        <v>8</v>
      </c>
      <c r="O96" s="17">
        <v>0.1</v>
      </c>
      <c r="P96" s="17">
        <f t="shared" si="47"/>
        <v>40000</v>
      </c>
      <c r="Q96" s="17">
        <f t="shared" si="48"/>
        <v>1.1428571428571429E-5</v>
      </c>
      <c r="R96" s="1"/>
      <c r="S96" s="1"/>
      <c r="T96" s="16" t="s">
        <v>295</v>
      </c>
      <c r="U96" s="19">
        <v>2.0000000000000002E-5</v>
      </c>
      <c r="V96" s="19">
        <v>1.1428571428571429E-5</v>
      </c>
      <c r="W96" s="19">
        <f t="shared" si="49"/>
        <v>1.5714285714285715E-5</v>
      </c>
      <c r="X96" s="20">
        <f t="shared" si="50"/>
        <v>6.0609152673132653E-6</v>
      </c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:35">
      <c r="A97" s="16" t="s">
        <v>300</v>
      </c>
      <c r="B97" s="1" t="s">
        <v>301</v>
      </c>
      <c r="C97" s="1" t="s">
        <v>302</v>
      </c>
      <c r="D97" s="1" t="s">
        <v>157</v>
      </c>
      <c r="E97" s="16" t="s">
        <v>300</v>
      </c>
      <c r="F97" s="18">
        <v>7</v>
      </c>
      <c r="G97" s="17">
        <v>9.9999999999999995E-7</v>
      </c>
      <c r="H97" s="17">
        <f t="shared" si="45"/>
        <v>3500000000</v>
      </c>
      <c r="I97" s="17">
        <f t="shared" si="46"/>
        <v>0.7</v>
      </c>
      <c r="J97" s="1"/>
      <c r="K97" s="1"/>
      <c r="L97" s="1"/>
      <c r="M97" s="16" t="s">
        <v>300</v>
      </c>
      <c r="N97" s="18">
        <v>4</v>
      </c>
      <c r="O97" s="17">
        <v>9.9999999999999995E-7</v>
      </c>
      <c r="P97" s="17">
        <f t="shared" si="47"/>
        <v>2000000000</v>
      </c>
      <c r="Q97" s="17">
        <f t="shared" si="48"/>
        <v>0.5714285714285714</v>
      </c>
      <c r="R97" s="1"/>
      <c r="S97" s="1"/>
      <c r="T97" s="16" t="s">
        <v>300</v>
      </c>
      <c r="U97" s="19">
        <v>0.7</v>
      </c>
      <c r="V97" s="19">
        <v>0.5714285714285714</v>
      </c>
      <c r="W97" s="19">
        <f t="shared" si="49"/>
        <v>0.63571428571428568</v>
      </c>
      <c r="X97" s="20">
        <f t="shared" si="50"/>
        <v>9.0913729009699212E-2</v>
      </c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1:35">
      <c r="A98" s="16" t="s">
        <v>303</v>
      </c>
      <c r="B98" s="1" t="s">
        <v>304</v>
      </c>
      <c r="C98" s="1" t="s">
        <v>305</v>
      </c>
      <c r="D98" s="1" t="s">
        <v>306</v>
      </c>
      <c r="E98" s="16" t="s">
        <v>303</v>
      </c>
      <c r="F98" s="18">
        <v>2</v>
      </c>
      <c r="G98" s="17">
        <v>0.01</v>
      </c>
      <c r="H98" s="17">
        <f t="shared" si="45"/>
        <v>100000</v>
      </c>
      <c r="I98" s="17">
        <f t="shared" si="46"/>
        <v>2.0000000000000002E-5</v>
      </c>
      <c r="J98" s="1"/>
      <c r="K98" s="1"/>
      <c r="L98" s="1"/>
      <c r="M98" s="16" t="s">
        <v>303</v>
      </c>
      <c r="N98" s="18">
        <v>6</v>
      </c>
      <c r="O98" s="17">
        <v>0.01</v>
      </c>
      <c r="P98" s="17">
        <f t="shared" si="47"/>
        <v>300000</v>
      </c>
      <c r="Q98" s="17">
        <f t="shared" si="48"/>
        <v>8.5714285714285713E-5</v>
      </c>
      <c r="R98" s="16" t="s">
        <v>307</v>
      </c>
      <c r="S98" s="1"/>
      <c r="T98" s="16" t="s">
        <v>303</v>
      </c>
      <c r="U98" s="19">
        <v>2.0000000000000002E-5</v>
      </c>
      <c r="V98" s="19">
        <v>8.5714285714285713E-5</v>
      </c>
      <c r="W98" s="19">
        <f t="shared" si="49"/>
        <v>5.2857142857142855E-5</v>
      </c>
      <c r="X98" s="20">
        <f t="shared" si="50"/>
        <v>4.6467017049401693E-5</v>
      </c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:35">
      <c r="A99" s="16" t="s">
        <v>308</v>
      </c>
      <c r="B99" s="1" t="s">
        <v>309</v>
      </c>
      <c r="C99" s="1" t="s">
        <v>310</v>
      </c>
      <c r="D99" s="1" t="s">
        <v>306</v>
      </c>
      <c r="E99" s="16" t="s">
        <v>308</v>
      </c>
      <c r="F99" s="18">
        <v>4</v>
      </c>
      <c r="G99" s="17">
        <v>1E-3</v>
      </c>
      <c r="H99" s="17">
        <f t="shared" si="45"/>
        <v>2000000</v>
      </c>
      <c r="I99" s="17">
        <f t="shared" si="46"/>
        <v>4.0000000000000002E-4</v>
      </c>
      <c r="J99" s="25" t="s">
        <v>311</v>
      </c>
      <c r="K99" s="1"/>
      <c r="L99" s="1"/>
      <c r="M99" s="16" t="s">
        <v>308</v>
      </c>
      <c r="N99" s="18">
        <v>11</v>
      </c>
      <c r="O99" s="17">
        <v>0.01</v>
      </c>
      <c r="P99" s="17">
        <f t="shared" si="47"/>
        <v>550000</v>
      </c>
      <c r="Q99" s="17">
        <f t="shared" si="48"/>
        <v>1.5714285714285713E-4</v>
      </c>
      <c r="R99" s="16" t="s">
        <v>307</v>
      </c>
      <c r="S99" s="1"/>
      <c r="T99" s="16" t="s">
        <v>308</v>
      </c>
      <c r="U99" s="19">
        <v>4.0000000000000002E-4</v>
      </c>
      <c r="V99" s="19">
        <v>1.5714285714285713E-4</v>
      </c>
      <c r="W99" s="19">
        <f t="shared" si="49"/>
        <v>2.7857142857142859E-4</v>
      </c>
      <c r="X99" s="20">
        <f t="shared" si="50"/>
        <v>1.7172593257387586E-4</v>
      </c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:35">
      <c r="A100" s="16" t="s">
        <v>312</v>
      </c>
      <c r="B100" s="1" t="s">
        <v>313</v>
      </c>
      <c r="C100" s="1" t="s">
        <v>314</v>
      </c>
      <c r="D100" s="1" t="s">
        <v>315</v>
      </c>
      <c r="E100" s="16" t="s">
        <v>312</v>
      </c>
      <c r="F100" s="18">
        <v>5</v>
      </c>
      <c r="G100" s="17">
        <v>9.9999999999999995E-7</v>
      </c>
      <c r="H100" s="17">
        <f t="shared" si="45"/>
        <v>2500000000</v>
      </c>
      <c r="I100" s="17">
        <f t="shared" si="46"/>
        <v>0.5</v>
      </c>
      <c r="J100" s="1"/>
      <c r="K100" s="1"/>
      <c r="L100" s="1"/>
      <c r="M100" s="16" t="s">
        <v>312</v>
      </c>
      <c r="N100" s="18">
        <v>4</v>
      </c>
      <c r="O100" s="17">
        <v>9.9999999999999995E-7</v>
      </c>
      <c r="P100" s="17">
        <f t="shared" si="47"/>
        <v>2000000000</v>
      </c>
      <c r="Q100" s="17">
        <f t="shared" si="48"/>
        <v>0.5714285714285714</v>
      </c>
      <c r="R100" s="16" t="s">
        <v>316</v>
      </c>
      <c r="S100" s="1"/>
      <c r="T100" s="16" t="s">
        <v>312</v>
      </c>
      <c r="U100" s="19">
        <v>0.5</v>
      </c>
      <c r="V100" s="19">
        <v>0.5714285714285714</v>
      </c>
      <c r="W100" s="19">
        <f t="shared" si="49"/>
        <v>0.5357142857142857</v>
      </c>
      <c r="X100" s="20">
        <f t="shared" si="50"/>
        <v>5.0507627227610513E-2</v>
      </c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>
      <c r="A101" s="16" t="s">
        <v>317</v>
      </c>
      <c r="B101" s="1" t="s">
        <v>318</v>
      </c>
      <c r="C101" s="1" t="s">
        <v>319</v>
      </c>
      <c r="D101" s="1"/>
      <c r="E101" s="16" t="s">
        <v>317</v>
      </c>
      <c r="F101" s="18">
        <v>3</v>
      </c>
      <c r="G101" s="17">
        <v>9.9999999999999995E-7</v>
      </c>
      <c r="H101" s="17">
        <f t="shared" si="45"/>
        <v>1500000000</v>
      </c>
      <c r="I101" s="17">
        <f t="shared" si="46"/>
        <v>0.3</v>
      </c>
      <c r="J101" s="25" t="s">
        <v>311</v>
      </c>
      <c r="K101" s="1"/>
      <c r="L101" s="1"/>
      <c r="M101" s="16" t="s">
        <v>317</v>
      </c>
      <c r="N101" s="18">
        <v>6</v>
      </c>
      <c r="O101" s="17">
        <v>1.0000000000000001E-5</v>
      </c>
      <c r="P101" s="17">
        <f t="shared" si="47"/>
        <v>300000000</v>
      </c>
      <c r="Q101" s="17">
        <f t="shared" si="48"/>
        <v>8.5714285714285715E-2</v>
      </c>
      <c r="R101" s="16" t="s">
        <v>320</v>
      </c>
      <c r="S101" s="1"/>
      <c r="T101" s="16" t="s">
        <v>317</v>
      </c>
      <c r="U101" s="19">
        <v>0.3</v>
      </c>
      <c r="V101" s="19">
        <v>8.5714285714285715E-2</v>
      </c>
      <c r="W101" s="19">
        <f t="shared" si="49"/>
        <v>0.19285714285714284</v>
      </c>
      <c r="X101" s="20">
        <f t="shared" si="50"/>
        <v>0.15152288168283165</v>
      </c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>
      <c r="A102" s="16" t="s">
        <v>321</v>
      </c>
      <c r="B102" s="1" t="s">
        <v>322</v>
      </c>
      <c r="C102" s="1" t="s">
        <v>323</v>
      </c>
      <c r="D102" s="1" t="s">
        <v>324</v>
      </c>
      <c r="E102" s="16" t="s">
        <v>321</v>
      </c>
      <c r="F102" s="18">
        <v>1</v>
      </c>
      <c r="G102" s="17">
        <v>9.9999999999999995E-8</v>
      </c>
      <c r="H102" s="17">
        <f t="shared" si="45"/>
        <v>5000000000</v>
      </c>
      <c r="I102" s="17">
        <f t="shared" si="46"/>
        <v>1</v>
      </c>
      <c r="J102" s="1"/>
      <c r="K102" s="1"/>
      <c r="L102" s="1"/>
      <c r="M102" s="16" t="s">
        <v>321</v>
      </c>
      <c r="N102" s="18">
        <v>4</v>
      </c>
      <c r="O102" s="17">
        <v>9.9999999999999995E-7</v>
      </c>
      <c r="P102" s="17">
        <f t="shared" si="47"/>
        <v>2000000000</v>
      </c>
      <c r="Q102" s="17">
        <f t="shared" si="48"/>
        <v>0.5714285714285714</v>
      </c>
      <c r="R102" s="1"/>
      <c r="S102" s="1"/>
      <c r="T102" s="16" t="s">
        <v>321</v>
      </c>
      <c r="U102" s="19">
        <v>1</v>
      </c>
      <c r="V102" s="19">
        <v>0.5714285714285714</v>
      </c>
      <c r="W102" s="19">
        <f t="shared" si="49"/>
        <v>0.7857142857142857</v>
      </c>
      <c r="X102" s="20">
        <f t="shared" si="50"/>
        <v>0.30304576336566319</v>
      </c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>
      <c r="A103" s="16" t="s">
        <v>325</v>
      </c>
      <c r="B103" s="1" t="s">
        <v>326</v>
      </c>
      <c r="C103" s="1"/>
      <c r="D103" s="1" t="s">
        <v>327</v>
      </c>
      <c r="E103" s="16" t="s">
        <v>325</v>
      </c>
      <c r="F103" s="18">
        <v>1</v>
      </c>
      <c r="G103" s="17">
        <v>9.9999999999999995E-8</v>
      </c>
      <c r="H103" s="17">
        <f t="shared" si="45"/>
        <v>5000000000</v>
      </c>
      <c r="I103" s="17">
        <f t="shared" si="46"/>
        <v>1</v>
      </c>
      <c r="J103" s="1"/>
      <c r="K103" s="1"/>
      <c r="L103" s="1"/>
      <c r="M103" s="16" t="s">
        <v>325</v>
      </c>
      <c r="N103" s="18">
        <v>2</v>
      </c>
      <c r="O103" s="17">
        <v>9.9999999999999995E-8</v>
      </c>
      <c r="P103" s="17">
        <f t="shared" si="47"/>
        <v>10000000000</v>
      </c>
      <c r="Q103" s="17">
        <f t="shared" si="48"/>
        <v>2.8571428571428572</v>
      </c>
      <c r="R103" s="1"/>
      <c r="S103" s="1"/>
      <c r="T103" s="16" t="s">
        <v>325</v>
      </c>
      <c r="U103" s="19">
        <v>1</v>
      </c>
      <c r="V103" s="19">
        <v>2.8571428571428572</v>
      </c>
      <c r="W103" s="19">
        <f t="shared" si="49"/>
        <v>1.9285714285714286</v>
      </c>
      <c r="X103" s="20">
        <f t="shared" si="50"/>
        <v>1.3131983079178737</v>
      </c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35">
      <c r="A104" s="16" t="s">
        <v>328</v>
      </c>
      <c r="B104" s="1" t="s">
        <v>329</v>
      </c>
      <c r="C104" s="1"/>
      <c r="D104" s="1" t="s">
        <v>157</v>
      </c>
      <c r="E104" s="16" t="s">
        <v>328</v>
      </c>
      <c r="F104" s="18">
        <v>13</v>
      </c>
      <c r="G104" s="17">
        <v>0.01</v>
      </c>
      <c r="H104" s="17">
        <f t="shared" si="45"/>
        <v>650000</v>
      </c>
      <c r="I104" s="17">
        <f t="shared" si="46"/>
        <v>1.2999999999999999E-4</v>
      </c>
      <c r="J104" s="1"/>
      <c r="K104" s="1"/>
      <c r="L104" s="1"/>
      <c r="M104" s="16" t="s">
        <v>328</v>
      </c>
      <c r="N104" s="18">
        <v>2</v>
      </c>
      <c r="O104" s="17">
        <v>1E-3</v>
      </c>
      <c r="P104" s="17">
        <f t="shared" si="47"/>
        <v>1000000</v>
      </c>
      <c r="Q104" s="17">
        <f t="shared" si="48"/>
        <v>2.8571428571428574E-4</v>
      </c>
      <c r="R104" s="1"/>
      <c r="S104" s="1"/>
      <c r="T104" s="16" t="s">
        <v>328</v>
      </c>
      <c r="U104" s="19">
        <v>1.2999999999999999E-4</v>
      </c>
      <c r="V104" s="19">
        <v>2.8571428571428574E-4</v>
      </c>
      <c r="W104" s="19">
        <f t="shared" si="49"/>
        <v>2.0785714285714288E-4</v>
      </c>
      <c r="X104" s="20">
        <f t="shared" si="50"/>
        <v>1.10106627356191E-4</v>
      </c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1: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2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3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14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</row>
    <row r="107" spans="1:3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14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</row>
    <row r="108" spans="1:3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14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</row>
    <row r="109" spans="1: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2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2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: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2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spans="1: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2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1: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2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1: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2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1: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2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1: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2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spans="1: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2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spans="1: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2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</row>
    <row r="119" spans="1: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2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</row>
    <row r="120" spans="1: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2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</row>
    <row r="121" spans="1: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2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1: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2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</row>
    <row r="123" spans="1: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2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</row>
    <row r="124" spans="1: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2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</row>
    <row r="125" spans="1: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2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</row>
    <row r="126" spans="1: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2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</row>
    <row r="127" spans="1: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2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</row>
    <row r="128" spans="1: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2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</row>
    <row r="129" spans="1: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2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</row>
    <row r="130" spans="1: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2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</row>
    <row r="131" spans="1: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2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</row>
    <row r="132" spans="1: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2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</row>
    <row r="133" spans="1: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2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</row>
    <row r="134" spans="1: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2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</row>
    <row r="135" spans="1: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2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  <row r="136" spans="1: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2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</row>
    <row r="137" spans="1: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2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spans="1: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2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spans="1: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2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1: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2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</row>
    <row r="141" spans="1: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2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spans="1: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2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spans="1: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2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spans="1: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2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spans="1: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2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</row>
    <row r="146" spans="1: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2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</row>
    <row r="147" spans="1: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2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</row>
    <row r="148" spans="1: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2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</row>
    <row r="149" spans="1: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2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</row>
    <row r="150" spans="1: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2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</row>
    <row r="151" spans="1: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2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</row>
    <row r="152" spans="1: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2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</row>
    <row r="153" spans="1: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2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</row>
    <row r="154" spans="1: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2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</row>
    <row r="155" spans="1: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2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</row>
    <row r="156" spans="1: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2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</row>
    <row r="157" spans="1: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2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</row>
    <row r="158" spans="1: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2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</row>
    <row r="159" spans="1: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2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</row>
    <row r="160" spans="1: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2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</row>
    <row r="161" spans="1: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2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</row>
    <row r="162" spans="1: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2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</row>
    <row r="163" spans="1: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2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</row>
    <row r="164" spans="1: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2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</row>
    <row r="165" spans="1: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2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</row>
    <row r="166" spans="1: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2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</row>
    <row r="167" spans="1: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2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</row>
    <row r="168" spans="1: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2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</row>
    <row r="169" spans="1: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2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</row>
    <row r="170" spans="1: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2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</row>
    <row r="171" spans="1: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2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</row>
    <row r="172" spans="1: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2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</row>
    <row r="173" spans="1: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2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</row>
    <row r="174" spans="1: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2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</row>
    <row r="175" spans="1: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2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</row>
    <row r="176" spans="1: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2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</row>
    <row r="177" spans="1: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2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</row>
    <row r="178" spans="1: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2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</row>
    <row r="179" spans="1: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2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</row>
    <row r="180" spans="1: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2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</row>
    <row r="181" spans="1: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2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</row>
    <row r="182" spans="1: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2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</row>
    <row r="183" spans="1: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2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</row>
    <row r="184" spans="1: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2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</row>
    <row r="185" spans="1: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2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</row>
    <row r="186" spans="1: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2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</row>
    <row r="187" spans="1: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2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</row>
    <row r="188" spans="1: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2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</row>
    <row r="189" spans="1: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2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</row>
    <row r="190" spans="1: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2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</row>
    <row r="191" spans="1: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2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</row>
    <row r="192" spans="1: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2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</row>
    <row r="193" spans="1: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2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</row>
    <row r="194" spans="1: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2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</row>
    <row r="195" spans="1: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2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</row>
    <row r="196" spans="1: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2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</row>
    <row r="197" spans="1: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2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</row>
    <row r="198" spans="1: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2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</row>
    <row r="199" spans="1: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2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</row>
    <row r="200" spans="1: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2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</row>
    <row r="201" spans="1: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2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</row>
    <row r="202" spans="1: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2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</row>
    <row r="203" spans="1: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2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</row>
    <row r="204" spans="1: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2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</row>
    <row r="205" spans="1: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2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</row>
    <row r="206" spans="1: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2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</row>
    <row r="207" spans="1: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2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</row>
    <row r="208" spans="1: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2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</row>
    <row r="209" spans="1: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2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</row>
    <row r="210" spans="1: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2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</row>
    <row r="211" spans="1: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2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</row>
    <row r="212" spans="1: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2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</row>
    <row r="213" spans="1: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2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</row>
    <row r="214" spans="1: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2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</row>
    <row r="215" spans="1: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2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</row>
    <row r="216" spans="1: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2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</row>
    <row r="217" spans="1: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2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</row>
    <row r="218" spans="1: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2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</row>
    <row r="219" spans="1: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2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</row>
    <row r="220" spans="1: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2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</row>
    <row r="221" spans="1: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2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</row>
    <row r="222" spans="1: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2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</row>
    <row r="223" spans="1: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2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</row>
    <row r="224" spans="1: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2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</row>
    <row r="225" spans="1: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2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</row>
    <row r="226" spans="1: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2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</row>
    <row r="227" spans="1: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2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</row>
    <row r="228" spans="1: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2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</row>
    <row r="229" spans="1: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2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</row>
    <row r="230" spans="1: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2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</row>
    <row r="231" spans="1: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2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</row>
    <row r="232" spans="1: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2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</row>
    <row r="233" spans="1: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2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</row>
    <row r="234" spans="1: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2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</row>
    <row r="235" spans="1: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2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</row>
    <row r="236" spans="1: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2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</row>
    <row r="237" spans="1: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2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</row>
    <row r="238" spans="1: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2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</row>
    <row r="239" spans="1: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2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</row>
    <row r="240" spans="1: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2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</row>
    <row r="241" spans="1: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2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</row>
    <row r="242" spans="1: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2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</row>
    <row r="243" spans="1: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2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</row>
    <row r="244" spans="1: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2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</row>
    <row r="245" spans="1: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2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</row>
    <row r="246" spans="1: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2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</row>
    <row r="247" spans="1: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2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</row>
    <row r="248" spans="1: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2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</row>
    <row r="249" spans="1: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2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</row>
    <row r="250" spans="1: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2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</row>
    <row r="251" spans="1: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2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</row>
    <row r="252" spans="1: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2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</row>
    <row r="253" spans="1: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2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</row>
    <row r="254" spans="1: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2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</row>
    <row r="255" spans="1: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2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</row>
    <row r="256" spans="1: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2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</row>
    <row r="257" spans="1: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2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</row>
    <row r="258" spans="1: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2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</row>
    <row r="259" spans="1: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2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</row>
    <row r="260" spans="1: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2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</row>
    <row r="261" spans="1: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2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</row>
    <row r="262" spans="1: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2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</row>
    <row r="263" spans="1: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2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</row>
    <row r="264" spans="1: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2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</row>
    <row r="265" spans="1: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2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</row>
    <row r="266" spans="1: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2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</row>
    <row r="267" spans="1: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2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</row>
    <row r="268" spans="1: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2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</row>
    <row r="269" spans="1: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2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</row>
    <row r="270" spans="1: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2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</row>
    <row r="271" spans="1: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2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</row>
    <row r="272" spans="1: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2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</row>
    <row r="273" spans="1: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2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</row>
    <row r="274" spans="1: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2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</row>
    <row r="275" spans="1: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2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</row>
    <row r="276" spans="1: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2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</row>
    <row r="277" spans="1: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2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</row>
    <row r="278" spans="1: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2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</row>
    <row r="279" spans="1: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2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</row>
    <row r="280" spans="1: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2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</row>
    <row r="281" spans="1: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2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</row>
    <row r="282" spans="1: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2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</row>
    <row r="283" spans="1: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2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</row>
    <row r="284" spans="1: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2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</row>
    <row r="285" spans="1: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2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</row>
    <row r="286" spans="1: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2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</row>
    <row r="287" spans="1: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2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</row>
    <row r="288" spans="1: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2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</row>
    <row r="289" spans="1: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2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</row>
    <row r="290" spans="1: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2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</row>
    <row r="291" spans="1: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2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</row>
    <row r="292" spans="1: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2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</row>
    <row r="293" spans="1: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2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</row>
    <row r="294" spans="1: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2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</row>
    <row r="295" spans="1: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2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</row>
    <row r="296" spans="1: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2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</row>
    <row r="297" spans="1: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2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</row>
    <row r="298" spans="1: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2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</row>
    <row r="299" spans="1: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2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</row>
    <row r="300" spans="1: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2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</row>
    <row r="301" spans="1: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2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</row>
    <row r="302" spans="1: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2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</row>
    <row r="303" spans="1: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2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</row>
    <row r="304" spans="1: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2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</row>
    <row r="305" spans="1: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2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</row>
    <row r="306" spans="1: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2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</row>
    <row r="307" spans="1: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2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</row>
    <row r="308" spans="1: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2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</row>
    <row r="309" spans="1: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2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</row>
    <row r="310" spans="1: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2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</row>
    <row r="311" spans="1: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2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</row>
    <row r="312" spans="1: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2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</row>
    <row r="313" spans="1: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2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</row>
    <row r="314" spans="1: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2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</row>
    <row r="315" spans="1: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2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</row>
    <row r="316" spans="1: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2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</row>
    <row r="317" spans="1: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2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</row>
    <row r="318" spans="1: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2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</row>
    <row r="319" spans="1: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2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</row>
    <row r="320" spans="1: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2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</row>
    <row r="321" spans="1: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2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</row>
    <row r="322" spans="1: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2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</row>
    <row r="323" spans="1: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2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</row>
    <row r="324" spans="1: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2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</row>
    <row r="325" spans="1: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2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</row>
    <row r="326" spans="1: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2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</row>
    <row r="327" spans="1: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2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</row>
    <row r="328" spans="1: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2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</row>
    <row r="329" spans="1: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2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</row>
    <row r="330" spans="1: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2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</row>
    <row r="331" spans="1: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2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</row>
    <row r="332" spans="1: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2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</row>
    <row r="333" spans="1: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2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</row>
    <row r="334" spans="1: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2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</row>
    <row r="335" spans="1: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2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</row>
    <row r="336" spans="1: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2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</row>
    <row r="337" spans="1: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2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</row>
    <row r="338" spans="1: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2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</row>
    <row r="339" spans="1: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2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</row>
    <row r="340" spans="1: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2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</row>
    <row r="341" spans="1: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2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</row>
    <row r="342" spans="1: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2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</row>
    <row r="343" spans="1: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2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</row>
    <row r="344" spans="1: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2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</row>
    <row r="345" spans="1: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2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</row>
    <row r="346" spans="1: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2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</row>
    <row r="347" spans="1: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2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</row>
    <row r="348" spans="1: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2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</row>
    <row r="349" spans="1: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2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</row>
    <row r="350" spans="1: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2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</row>
    <row r="351" spans="1: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2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</row>
    <row r="352" spans="1: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2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</row>
    <row r="353" spans="1: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2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</row>
    <row r="354" spans="1: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2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</row>
    <row r="355" spans="1: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2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</row>
    <row r="356" spans="1: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2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</row>
    <row r="357" spans="1: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2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</row>
    <row r="358" spans="1: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2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</row>
    <row r="359" spans="1: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2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</row>
    <row r="360" spans="1: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2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</row>
    <row r="361" spans="1: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2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</row>
    <row r="362" spans="1: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2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</row>
    <row r="363" spans="1: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2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</row>
    <row r="364" spans="1: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2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</row>
    <row r="365" spans="1: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2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</row>
    <row r="366" spans="1: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2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</row>
    <row r="367" spans="1: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2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</row>
    <row r="368" spans="1: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2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</row>
    <row r="369" spans="1: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2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</row>
    <row r="370" spans="1: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2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</row>
    <row r="371" spans="1: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2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</row>
    <row r="372" spans="1: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2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</row>
    <row r="373" spans="1: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2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</row>
    <row r="374" spans="1: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2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</row>
    <row r="375" spans="1: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2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</row>
    <row r="376" spans="1: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2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</row>
    <row r="377" spans="1: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2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</row>
    <row r="378" spans="1: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2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</row>
    <row r="379" spans="1: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2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</row>
    <row r="380" spans="1: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2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</row>
    <row r="381" spans="1: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2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</row>
    <row r="382" spans="1: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2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</row>
    <row r="383" spans="1: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2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</row>
    <row r="384" spans="1: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2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</row>
    <row r="385" spans="1: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2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</row>
    <row r="386" spans="1: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2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</row>
    <row r="387" spans="1: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2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</row>
    <row r="388" spans="1: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2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</row>
    <row r="389" spans="1: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2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</row>
    <row r="390" spans="1: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2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</row>
    <row r="391" spans="1: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2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</row>
    <row r="392" spans="1: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2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</row>
    <row r="393" spans="1: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2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</row>
    <row r="394" spans="1: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2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</row>
    <row r="395" spans="1: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2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</row>
    <row r="396" spans="1: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2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</row>
    <row r="397" spans="1: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2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</row>
    <row r="398" spans="1: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2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</row>
    <row r="399" spans="1: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2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</row>
    <row r="400" spans="1: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2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</row>
    <row r="401" spans="1: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2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</row>
    <row r="402" spans="1: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2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</row>
    <row r="403" spans="1: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2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</row>
    <row r="404" spans="1: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2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</row>
    <row r="405" spans="1: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2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</row>
    <row r="406" spans="1: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2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</row>
    <row r="407" spans="1: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2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</row>
    <row r="408" spans="1: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2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</row>
    <row r="409" spans="1: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2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</row>
    <row r="410" spans="1: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2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</row>
    <row r="411" spans="1: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2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</row>
    <row r="412" spans="1: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2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</row>
    <row r="413" spans="1: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2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</row>
    <row r="414" spans="1: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2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</row>
    <row r="415" spans="1: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2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</row>
    <row r="416" spans="1: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2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</row>
    <row r="417" spans="1: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2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</row>
    <row r="418" spans="1: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2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</row>
    <row r="419" spans="1: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2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</row>
    <row r="420" spans="1: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2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</row>
    <row r="421" spans="1: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2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</row>
    <row r="422" spans="1: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2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</row>
    <row r="423" spans="1: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2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</row>
    <row r="424" spans="1: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2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</row>
    <row r="425" spans="1: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2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</row>
    <row r="426" spans="1: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2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</row>
    <row r="427" spans="1: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2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</row>
    <row r="428" spans="1: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2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</row>
    <row r="429" spans="1: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2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</row>
    <row r="430" spans="1: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2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</row>
    <row r="431" spans="1: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2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</row>
    <row r="432" spans="1: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2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</row>
    <row r="433" spans="1: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2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</row>
    <row r="434" spans="1: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2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</row>
    <row r="435" spans="1: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2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</row>
    <row r="436" spans="1: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2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</row>
    <row r="437" spans="1: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2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</row>
    <row r="438" spans="1: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2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</row>
    <row r="439" spans="1: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2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</row>
    <row r="440" spans="1: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2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</row>
    <row r="441" spans="1: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2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</row>
    <row r="442" spans="1: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2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</row>
    <row r="443" spans="1: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2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</row>
    <row r="444" spans="1: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2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</row>
    <row r="445" spans="1: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2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</row>
    <row r="446" spans="1: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2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</row>
    <row r="447" spans="1: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2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</row>
    <row r="448" spans="1: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2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</row>
    <row r="449" spans="1: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2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</row>
    <row r="450" spans="1: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2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</row>
    <row r="451" spans="1: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2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</row>
    <row r="452" spans="1: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2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</row>
    <row r="453" spans="1: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2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</row>
    <row r="454" spans="1: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2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</row>
    <row r="455" spans="1: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2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</row>
    <row r="456" spans="1: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2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</row>
    <row r="457" spans="1: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2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</row>
    <row r="458" spans="1: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2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</row>
    <row r="459" spans="1: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2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</row>
    <row r="460" spans="1: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2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</row>
    <row r="461" spans="1: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2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</row>
    <row r="462" spans="1: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2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</row>
    <row r="463" spans="1: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2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</row>
    <row r="464" spans="1: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2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</row>
    <row r="465" spans="1: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2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</row>
    <row r="466" spans="1: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2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</row>
    <row r="467" spans="1: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2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</row>
    <row r="468" spans="1: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2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</row>
    <row r="469" spans="1: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2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</row>
    <row r="470" spans="1: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2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</row>
    <row r="471" spans="1: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2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</row>
    <row r="472" spans="1: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2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</row>
    <row r="473" spans="1: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2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</row>
    <row r="474" spans="1: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2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</row>
    <row r="475" spans="1: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2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</row>
    <row r="476" spans="1: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2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</row>
    <row r="477" spans="1: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2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</row>
    <row r="478" spans="1: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2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</row>
    <row r="479" spans="1: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2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</row>
    <row r="480" spans="1: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2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</row>
    <row r="481" spans="1: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2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</row>
    <row r="482" spans="1: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2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</row>
    <row r="483" spans="1: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2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</row>
    <row r="484" spans="1: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2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</row>
    <row r="485" spans="1: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2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</row>
    <row r="486" spans="1: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2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</row>
    <row r="487" spans="1: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2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</row>
    <row r="488" spans="1: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2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</row>
    <row r="489" spans="1: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2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</row>
    <row r="490" spans="1: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2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</row>
    <row r="491" spans="1: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2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</row>
    <row r="492" spans="1: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2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</row>
    <row r="493" spans="1: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2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</row>
    <row r="494" spans="1: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2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</row>
    <row r="495" spans="1: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2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</row>
    <row r="496" spans="1: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2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</row>
    <row r="497" spans="1: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2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</row>
    <row r="498" spans="1: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2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</row>
    <row r="499" spans="1: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2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</row>
    <row r="500" spans="1: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2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</row>
    <row r="501" spans="1: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2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</row>
    <row r="502" spans="1: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2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</row>
    <row r="503" spans="1: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2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</row>
    <row r="504" spans="1: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2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</row>
    <row r="505" spans="1: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2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</row>
    <row r="506" spans="1: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2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</row>
    <row r="507" spans="1: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2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</row>
    <row r="508" spans="1: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2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</row>
    <row r="509" spans="1: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2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</row>
    <row r="510" spans="1: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2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</row>
    <row r="511" spans="1: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2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</row>
    <row r="512" spans="1: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2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</row>
    <row r="513" spans="1: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2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</row>
    <row r="514" spans="1: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2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</row>
    <row r="515" spans="1: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2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</row>
    <row r="516" spans="1: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2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</row>
    <row r="517" spans="1: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2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</row>
    <row r="518" spans="1: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2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</row>
    <row r="519" spans="1: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2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</row>
    <row r="520" spans="1: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2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</row>
    <row r="521" spans="1: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2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</row>
    <row r="522" spans="1: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2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</row>
    <row r="523" spans="1: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2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</row>
    <row r="524" spans="1: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2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</row>
    <row r="525" spans="1: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2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</row>
    <row r="526" spans="1: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2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</row>
    <row r="527" spans="1: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2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</row>
    <row r="528" spans="1: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2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</row>
    <row r="529" spans="1: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2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</row>
    <row r="530" spans="1: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2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</row>
    <row r="531" spans="1: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2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</row>
    <row r="532" spans="1: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2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</row>
    <row r="533" spans="1: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2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</row>
    <row r="534" spans="1: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2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</row>
    <row r="535" spans="1: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2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</row>
    <row r="536" spans="1: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2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</row>
    <row r="537" spans="1: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2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</row>
    <row r="538" spans="1: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2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</row>
    <row r="539" spans="1: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2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</row>
    <row r="540" spans="1: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2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</row>
    <row r="541" spans="1: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2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</row>
    <row r="542" spans="1: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2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</row>
    <row r="543" spans="1: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2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</row>
    <row r="544" spans="1: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2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</row>
    <row r="545" spans="1: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2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</row>
    <row r="546" spans="1: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2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</row>
    <row r="547" spans="1: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2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</row>
    <row r="548" spans="1: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2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</row>
    <row r="549" spans="1: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2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</row>
    <row r="550" spans="1: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2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</row>
    <row r="551" spans="1: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2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</row>
    <row r="552" spans="1: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2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</row>
    <row r="553" spans="1: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2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</row>
    <row r="554" spans="1: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2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</row>
    <row r="555" spans="1: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2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</row>
    <row r="556" spans="1: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2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</row>
    <row r="557" spans="1: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2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</row>
    <row r="558" spans="1: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2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</row>
    <row r="559" spans="1: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2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</row>
    <row r="560" spans="1: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2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</row>
    <row r="561" spans="1: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2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</row>
    <row r="562" spans="1: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2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</row>
    <row r="563" spans="1: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2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</row>
    <row r="564" spans="1: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2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</row>
    <row r="565" spans="1: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2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</row>
    <row r="566" spans="1: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2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</row>
    <row r="567" spans="1: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2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</row>
    <row r="568" spans="1: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2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</row>
    <row r="569" spans="1: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2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</row>
    <row r="570" spans="1: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2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</row>
    <row r="571" spans="1: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2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</row>
    <row r="572" spans="1: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2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</row>
    <row r="573" spans="1: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2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</row>
    <row r="574" spans="1: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2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</row>
    <row r="575" spans="1: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2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</row>
    <row r="576" spans="1: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2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</row>
    <row r="577" spans="1: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2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</row>
    <row r="578" spans="1: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2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</row>
    <row r="579" spans="1: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2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</row>
    <row r="580" spans="1: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2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</row>
    <row r="581" spans="1: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2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</row>
    <row r="582" spans="1: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2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</row>
    <row r="583" spans="1: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2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</row>
    <row r="584" spans="1: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2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</row>
    <row r="585" spans="1: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2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</row>
    <row r="586" spans="1: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2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</row>
    <row r="587" spans="1: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2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</row>
    <row r="588" spans="1: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2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</row>
    <row r="589" spans="1: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2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</row>
    <row r="590" spans="1: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2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</row>
    <row r="591" spans="1: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2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</row>
    <row r="592" spans="1: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2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</row>
    <row r="593" spans="1: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2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</row>
    <row r="594" spans="1: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2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</row>
    <row r="595" spans="1: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2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</row>
    <row r="596" spans="1: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2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</row>
    <row r="597" spans="1: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2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</row>
    <row r="598" spans="1: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2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</row>
    <row r="599" spans="1: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2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</row>
    <row r="600" spans="1: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2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</row>
    <row r="601" spans="1: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2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</row>
    <row r="602" spans="1: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2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</row>
    <row r="603" spans="1: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2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</row>
    <row r="604" spans="1: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2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</row>
    <row r="605" spans="1: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2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</row>
    <row r="606" spans="1: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2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</row>
    <row r="607" spans="1: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2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</row>
    <row r="608" spans="1: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2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</row>
    <row r="609" spans="1: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2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</row>
    <row r="610" spans="1: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2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</row>
    <row r="611" spans="1: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2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</row>
    <row r="612" spans="1: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2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</row>
    <row r="613" spans="1: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2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</row>
    <row r="614" spans="1: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2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</row>
    <row r="615" spans="1: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2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</row>
    <row r="616" spans="1: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2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</row>
    <row r="617" spans="1: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2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</row>
    <row r="618" spans="1: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2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</row>
    <row r="619" spans="1: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2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</row>
    <row r="620" spans="1: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2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</row>
    <row r="621" spans="1: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2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</row>
    <row r="622" spans="1: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2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</row>
    <row r="623" spans="1: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2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</row>
    <row r="624" spans="1: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2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</row>
    <row r="625" spans="1: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2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</row>
    <row r="626" spans="1: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2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</row>
    <row r="627" spans="1: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2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</row>
    <row r="628" spans="1: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2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</row>
    <row r="629" spans="1: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2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</row>
    <row r="630" spans="1: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2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</row>
    <row r="631" spans="1: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2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</row>
    <row r="632" spans="1: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2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</row>
    <row r="633" spans="1: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2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</row>
    <row r="634" spans="1: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2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</row>
    <row r="635" spans="1: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2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</row>
    <row r="636" spans="1: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2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</row>
    <row r="637" spans="1: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2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</row>
    <row r="638" spans="1: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2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</row>
    <row r="639" spans="1: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2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</row>
    <row r="640" spans="1: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2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</row>
    <row r="641" spans="1: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2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</row>
    <row r="642" spans="1: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2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</row>
    <row r="643" spans="1: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2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</row>
    <row r="644" spans="1: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2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</row>
    <row r="645" spans="1: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2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</row>
    <row r="646" spans="1: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2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</row>
    <row r="647" spans="1: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2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</row>
    <row r="648" spans="1: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2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</row>
    <row r="649" spans="1: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2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</row>
    <row r="650" spans="1: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2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</row>
    <row r="651" spans="1: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2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</row>
    <row r="652" spans="1: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2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</row>
    <row r="653" spans="1: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2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</row>
    <row r="654" spans="1: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2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</row>
    <row r="655" spans="1: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2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</row>
    <row r="656" spans="1: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2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</row>
    <row r="657" spans="1: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2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</row>
    <row r="658" spans="1: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2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</row>
    <row r="659" spans="1: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2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</row>
    <row r="660" spans="1: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2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</row>
    <row r="661" spans="1: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2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</row>
    <row r="662" spans="1: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2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</row>
    <row r="663" spans="1: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2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</row>
    <row r="664" spans="1: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2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</row>
    <row r="665" spans="1: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2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</row>
    <row r="666" spans="1: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2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</row>
    <row r="667" spans="1: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2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</row>
    <row r="668" spans="1: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2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</row>
    <row r="669" spans="1: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2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</row>
    <row r="670" spans="1: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2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</row>
    <row r="671" spans="1: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2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</row>
    <row r="672" spans="1: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2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</row>
    <row r="673" spans="1: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2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</row>
    <row r="674" spans="1: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2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</row>
    <row r="675" spans="1: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2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</row>
    <row r="676" spans="1: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2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</row>
    <row r="677" spans="1: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2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</row>
    <row r="678" spans="1: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2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</row>
    <row r="679" spans="1: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2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</row>
    <row r="680" spans="1: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2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</row>
    <row r="681" spans="1: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2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</row>
    <row r="682" spans="1: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2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</row>
    <row r="683" spans="1: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2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</row>
    <row r="684" spans="1: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2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</row>
    <row r="685" spans="1: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2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</row>
    <row r="686" spans="1: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2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</row>
    <row r="687" spans="1: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2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</row>
    <row r="688" spans="1: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2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</row>
    <row r="689" spans="1: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2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</row>
    <row r="690" spans="1: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2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</row>
    <row r="691" spans="1: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2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</row>
    <row r="692" spans="1: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2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</row>
    <row r="693" spans="1: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2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</row>
    <row r="694" spans="1: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2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</row>
    <row r="695" spans="1: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2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</row>
    <row r="696" spans="1: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2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</row>
    <row r="697" spans="1: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2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</row>
    <row r="698" spans="1: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2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</row>
    <row r="699" spans="1: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2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</row>
    <row r="700" spans="1: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2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</row>
    <row r="701" spans="1: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2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</row>
    <row r="702" spans="1: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2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</row>
    <row r="703" spans="1: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2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</row>
    <row r="704" spans="1: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2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</row>
    <row r="705" spans="1: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2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</row>
    <row r="706" spans="1: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2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</row>
    <row r="707" spans="1: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2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</row>
    <row r="708" spans="1: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2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</row>
    <row r="709" spans="1: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2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</row>
    <row r="710" spans="1: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2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</row>
    <row r="711" spans="1: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2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</row>
    <row r="712" spans="1: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2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</row>
    <row r="713" spans="1: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2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</row>
    <row r="714" spans="1: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2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</row>
    <row r="715" spans="1: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2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</row>
    <row r="716" spans="1: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2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</row>
    <row r="717" spans="1: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2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</row>
    <row r="718" spans="1: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2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</row>
    <row r="719" spans="1: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2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</row>
    <row r="720" spans="1: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2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</row>
    <row r="721" spans="1: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2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</row>
    <row r="722" spans="1: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2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</row>
    <row r="723" spans="1: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2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</row>
    <row r="724" spans="1: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2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</row>
    <row r="725" spans="1: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2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</row>
    <row r="726" spans="1: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2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</row>
    <row r="727" spans="1: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2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</row>
    <row r="728" spans="1: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2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</row>
    <row r="729" spans="1: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2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</row>
    <row r="730" spans="1: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2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</row>
    <row r="731" spans="1: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2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</row>
    <row r="732" spans="1: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2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</row>
    <row r="733" spans="1: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2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</row>
    <row r="734" spans="1: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2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</row>
    <row r="735" spans="1: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2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</row>
    <row r="736" spans="1: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2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</row>
    <row r="737" spans="1: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2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</row>
    <row r="738" spans="1: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2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</row>
    <row r="739" spans="1: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2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</row>
    <row r="740" spans="1: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2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</row>
    <row r="741" spans="1: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2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</row>
    <row r="742" spans="1: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2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</row>
    <row r="743" spans="1: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2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</row>
    <row r="744" spans="1: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2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</row>
    <row r="745" spans="1: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2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</row>
    <row r="746" spans="1: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2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</row>
    <row r="747" spans="1: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2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</row>
    <row r="748" spans="1: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2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</row>
    <row r="749" spans="1: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2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</row>
    <row r="750" spans="1: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2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</row>
    <row r="751" spans="1: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2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</row>
    <row r="752" spans="1: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2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</row>
    <row r="753" spans="1: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2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</row>
    <row r="754" spans="1: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2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</row>
    <row r="755" spans="1: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2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</row>
    <row r="756" spans="1: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2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</row>
    <row r="757" spans="1: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2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</row>
    <row r="758" spans="1: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2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</row>
    <row r="759" spans="1: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2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</row>
    <row r="760" spans="1: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2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</row>
    <row r="761" spans="1: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2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</row>
    <row r="762" spans="1: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2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</row>
    <row r="763" spans="1: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2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</row>
    <row r="764" spans="1: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2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</row>
    <row r="765" spans="1: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2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</row>
    <row r="766" spans="1: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2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</row>
    <row r="767" spans="1: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2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</row>
    <row r="768" spans="1: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2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</row>
    <row r="769" spans="1: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2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</row>
    <row r="770" spans="1: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2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</row>
    <row r="771" spans="1: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2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</row>
    <row r="772" spans="1: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2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</row>
    <row r="773" spans="1: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2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</row>
    <row r="774" spans="1: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2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</row>
    <row r="775" spans="1: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2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</row>
    <row r="776" spans="1: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2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</row>
    <row r="777" spans="1: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2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</row>
    <row r="778" spans="1: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2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</row>
    <row r="779" spans="1: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2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</row>
    <row r="780" spans="1: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2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</row>
    <row r="781" spans="1: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2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</row>
    <row r="782" spans="1: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2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</row>
    <row r="783" spans="1: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2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</row>
    <row r="784" spans="1: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2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</row>
    <row r="785" spans="1: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2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</row>
    <row r="786" spans="1: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2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</row>
    <row r="787" spans="1: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2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</row>
    <row r="788" spans="1: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2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</row>
    <row r="789" spans="1: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2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</row>
    <row r="790" spans="1: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2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</row>
    <row r="791" spans="1: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2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</row>
    <row r="792" spans="1: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2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</row>
    <row r="793" spans="1: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2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</row>
    <row r="794" spans="1: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2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</row>
    <row r="795" spans="1: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2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</row>
    <row r="796" spans="1: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2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</row>
    <row r="797" spans="1: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2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</row>
    <row r="798" spans="1: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2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</row>
    <row r="799" spans="1: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2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</row>
    <row r="800" spans="1: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2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</row>
    <row r="801" spans="1: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2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</row>
    <row r="802" spans="1: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2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</row>
    <row r="803" spans="1: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2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</row>
    <row r="804" spans="1: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2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</row>
    <row r="805" spans="1: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2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</row>
    <row r="806" spans="1: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2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</row>
    <row r="807" spans="1: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2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</row>
    <row r="808" spans="1: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2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</row>
    <row r="809" spans="1: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2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</row>
    <row r="810" spans="1: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2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</row>
    <row r="811" spans="1: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2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</row>
    <row r="812" spans="1: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2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</row>
    <row r="813" spans="1: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2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</row>
    <row r="814" spans="1: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2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</row>
    <row r="815" spans="1: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2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</row>
    <row r="816" spans="1: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2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</row>
    <row r="817" spans="1: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2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</row>
    <row r="818" spans="1: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2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</row>
    <row r="819" spans="1: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2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</row>
    <row r="820" spans="1: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2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</row>
    <row r="821" spans="1: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2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</row>
    <row r="822" spans="1: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2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</row>
    <row r="823" spans="1: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2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</row>
    <row r="824" spans="1: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2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</row>
    <row r="825" spans="1: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2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</row>
    <row r="826" spans="1: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2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</row>
    <row r="827" spans="1: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2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</row>
    <row r="828" spans="1: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2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</row>
    <row r="829" spans="1: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2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</row>
    <row r="830" spans="1: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2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</row>
    <row r="831" spans="1: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2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</row>
    <row r="832" spans="1: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2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</row>
    <row r="833" spans="1: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2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</row>
    <row r="834" spans="1: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2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</row>
    <row r="835" spans="1: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2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</row>
    <row r="836" spans="1: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2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</row>
    <row r="837" spans="1: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2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</row>
    <row r="838" spans="1: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2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</row>
    <row r="839" spans="1: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2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</row>
    <row r="840" spans="1: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2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</row>
    <row r="841" spans="1: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2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</row>
    <row r="842" spans="1: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2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</row>
    <row r="843" spans="1: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2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</row>
    <row r="844" spans="1: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2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</row>
    <row r="845" spans="1: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2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</row>
    <row r="846" spans="1: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2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</row>
    <row r="847" spans="1: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2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</row>
    <row r="848" spans="1: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2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</row>
    <row r="849" spans="1: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2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</row>
    <row r="850" spans="1: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2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</row>
    <row r="851" spans="1: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2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</row>
    <row r="852" spans="1: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2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</row>
    <row r="853" spans="1: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2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</row>
    <row r="854" spans="1: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2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</row>
    <row r="855" spans="1: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2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</row>
    <row r="856" spans="1: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2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</row>
    <row r="857" spans="1: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2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</row>
    <row r="858" spans="1: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2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</row>
    <row r="859" spans="1: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2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</row>
    <row r="860" spans="1: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2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</row>
    <row r="861" spans="1: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2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</row>
    <row r="862" spans="1: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2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</row>
    <row r="863" spans="1: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2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</row>
    <row r="864" spans="1: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2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</row>
    <row r="865" spans="1: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2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</row>
    <row r="866" spans="1: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2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</row>
    <row r="867" spans="1: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2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</row>
    <row r="868" spans="1: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2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</row>
    <row r="869" spans="1: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2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</row>
    <row r="870" spans="1: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2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</row>
    <row r="871" spans="1: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2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</row>
    <row r="872" spans="1: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2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</row>
    <row r="873" spans="1: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2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</row>
    <row r="874" spans="1: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2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</row>
    <row r="875" spans="1: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2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</row>
    <row r="876" spans="1: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2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</row>
    <row r="877" spans="1: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2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</row>
    <row r="878" spans="1: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2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</row>
    <row r="879" spans="1: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2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</row>
    <row r="880" spans="1: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2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</row>
    <row r="881" spans="1: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2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</row>
    <row r="882" spans="1: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2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</row>
    <row r="883" spans="1: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2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</row>
    <row r="884" spans="1: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2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</row>
    <row r="885" spans="1: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2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</row>
    <row r="886" spans="1: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2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</row>
    <row r="887" spans="1: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2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</row>
    <row r="888" spans="1: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2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</row>
    <row r="889" spans="1: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2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</row>
    <row r="890" spans="1: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2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</row>
    <row r="891" spans="1: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2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</row>
    <row r="892" spans="1: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2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</row>
    <row r="893" spans="1: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2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</row>
    <row r="894" spans="1: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2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</row>
    <row r="895" spans="1: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2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</row>
    <row r="896" spans="1: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2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</row>
    <row r="897" spans="1: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2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</row>
    <row r="898" spans="1: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2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</row>
    <row r="899" spans="1: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2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</row>
    <row r="900" spans="1: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2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</row>
    <row r="901" spans="1: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2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</row>
    <row r="902" spans="1: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2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</row>
    <row r="903" spans="1: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2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</row>
    <row r="904" spans="1: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2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</row>
    <row r="905" spans="1: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2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</row>
    <row r="906" spans="1: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2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</row>
    <row r="907" spans="1: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2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</row>
    <row r="908" spans="1: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2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</row>
    <row r="909" spans="1: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2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</row>
    <row r="910" spans="1: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2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</row>
    <row r="911" spans="1: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2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</row>
    <row r="912" spans="1: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2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</row>
    <row r="913" spans="1: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2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</row>
    <row r="914" spans="1: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2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</row>
    <row r="915" spans="1: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2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</row>
    <row r="916" spans="1: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2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</row>
    <row r="917" spans="1: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2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</row>
    <row r="918" spans="1: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2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</row>
    <row r="919" spans="1: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2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</row>
    <row r="920" spans="1: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2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</row>
    <row r="921" spans="1: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2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</row>
    <row r="922" spans="1: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2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</row>
    <row r="923" spans="1: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2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</row>
    <row r="924" spans="1: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2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</row>
    <row r="925" spans="1: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2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</row>
    <row r="926" spans="1: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2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</row>
    <row r="927" spans="1: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2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</row>
    <row r="928" spans="1: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2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</row>
    <row r="929" spans="1: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2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</row>
    <row r="930" spans="1: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2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</row>
    <row r="931" spans="1: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2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</row>
    <row r="932" spans="1: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2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</row>
    <row r="933" spans="1: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2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</row>
    <row r="934" spans="1: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2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</row>
    <row r="935" spans="1: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2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</row>
    <row r="936" spans="1: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2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</row>
    <row r="937" spans="1: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2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</row>
    <row r="938" spans="1: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2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</row>
    <row r="939" spans="1: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2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</row>
    <row r="940" spans="1: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2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</row>
    <row r="941" spans="1: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2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</row>
    <row r="942" spans="1: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2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</row>
    <row r="943" spans="1: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2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</row>
    <row r="944" spans="1: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2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</row>
    <row r="945" spans="1: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2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</row>
    <row r="946" spans="1: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2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</row>
    <row r="947" spans="1: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2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</row>
    <row r="948" spans="1: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2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</row>
    <row r="949" spans="1: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2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</row>
    <row r="950" spans="1: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2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</row>
    <row r="951" spans="1: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2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</row>
    <row r="952" spans="1: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2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</row>
    <row r="953" spans="1: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2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</row>
    <row r="954" spans="1: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2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</row>
    <row r="955" spans="1: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2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</row>
    <row r="956" spans="1: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2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</row>
    <row r="957" spans="1: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2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</row>
    <row r="958" spans="1: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2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</row>
    <row r="959" spans="1: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2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</row>
    <row r="960" spans="1: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2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</row>
    <row r="961" spans="1: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2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</row>
    <row r="962" spans="1: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2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</row>
    <row r="963" spans="1: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2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</row>
    <row r="964" spans="1: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2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</row>
    <row r="965" spans="1: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2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</row>
    <row r="966" spans="1: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2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</row>
    <row r="967" spans="1: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2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</row>
    <row r="968" spans="1: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2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</row>
    <row r="969" spans="1: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2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</row>
    <row r="970" spans="1: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2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</row>
    <row r="971" spans="1: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2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</row>
    <row r="972" spans="1: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2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</row>
    <row r="973" spans="1: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2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</row>
    <row r="974" spans="1: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2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</row>
    <row r="975" spans="1: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2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</row>
    <row r="976" spans="1: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2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</row>
    <row r="977" spans="1: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2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</row>
    <row r="978" spans="1: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2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</row>
    <row r="979" spans="1: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2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</row>
    <row r="980" spans="1: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2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</row>
    <row r="981" spans="1: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2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</row>
    <row r="982" spans="1: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2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</row>
    <row r="983" spans="1: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2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</row>
    <row r="984" spans="1: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2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</row>
    <row r="985" spans="1: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2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</row>
    <row r="986" spans="1: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2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</row>
    <row r="987" spans="1: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2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</row>
    <row r="988" spans="1: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2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</row>
    <row r="989" spans="1: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2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</row>
    <row r="990" spans="1: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2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</row>
    <row r="991" spans="1: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2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</row>
    <row r="992" spans="1: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2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</row>
    <row r="993" spans="1: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2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</row>
    <row r="994" spans="1: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2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</row>
    <row r="995" spans="1: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2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</row>
    <row r="996" spans="1: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2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AC1000"/>
  <sheetViews>
    <sheetView workbookViewId="0"/>
  </sheetViews>
  <sheetFormatPr baseColWidth="10" defaultColWidth="12.6640625" defaultRowHeight="15.75" customHeight="1" x14ac:dyDescent="0"/>
  <cols>
    <col min="4" max="4" width="46.33203125" customWidth="1"/>
  </cols>
  <sheetData>
    <row r="1" spans="1:29">
      <c r="A1" s="29" t="s">
        <v>4</v>
      </c>
      <c r="B1" s="29" t="s">
        <v>1</v>
      </c>
      <c r="C1" s="30" t="s">
        <v>2</v>
      </c>
      <c r="D1" s="31" t="s">
        <v>330</v>
      </c>
      <c r="E1" s="3" t="s">
        <v>4</v>
      </c>
      <c r="F1" s="3" t="s">
        <v>331</v>
      </c>
      <c r="G1" s="3" t="s">
        <v>5</v>
      </c>
      <c r="H1" s="3" t="s">
        <v>332</v>
      </c>
      <c r="I1" s="3" t="s">
        <v>7</v>
      </c>
      <c r="J1" s="3" t="s">
        <v>8</v>
      </c>
      <c r="K1" s="3" t="s">
        <v>333</v>
      </c>
      <c r="L1" s="3"/>
      <c r="M1" s="3"/>
      <c r="N1" s="3" t="s">
        <v>4</v>
      </c>
      <c r="O1" s="3" t="s">
        <v>331</v>
      </c>
      <c r="P1" s="3" t="s">
        <v>5</v>
      </c>
      <c r="Q1" s="3" t="s">
        <v>332</v>
      </c>
      <c r="R1" s="3" t="s">
        <v>7</v>
      </c>
      <c r="S1" s="3" t="s">
        <v>8</v>
      </c>
      <c r="T1" s="32" t="s">
        <v>333</v>
      </c>
      <c r="U1" s="3"/>
      <c r="V1" s="3" t="s">
        <v>10</v>
      </c>
      <c r="W1" s="3" t="s">
        <v>11</v>
      </c>
      <c r="X1" s="3" t="s">
        <v>0</v>
      </c>
      <c r="Y1" s="3" t="s">
        <v>12</v>
      </c>
      <c r="Z1" s="3"/>
      <c r="AA1" s="3"/>
      <c r="AB1" s="3"/>
      <c r="AC1" s="3"/>
    </row>
    <row r="2" spans="1:29">
      <c r="A2" s="33"/>
      <c r="B2" s="33"/>
      <c r="C2" s="34"/>
      <c r="D2" s="35"/>
      <c r="E2" s="8" t="s">
        <v>334</v>
      </c>
      <c r="F2" s="36">
        <v>2</v>
      </c>
      <c r="G2" s="13">
        <v>0.1</v>
      </c>
      <c r="H2" s="14" t="s">
        <v>49</v>
      </c>
      <c r="I2" s="8" t="s">
        <v>335</v>
      </c>
      <c r="J2" s="8"/>
      <c r="K2" s="8"/>
      <c r="L2" s="37"/>
      <c r="M2" s="38">
        <v>44050</v>
      </c>
      <c r="N2" s="8" t="s">
        <v>334</v>
      </c>
      <c r="O2" s="36">
        <v>2</v>
      </c>
      <c r="P2" s="13">
        <v>0.1</v>
      </c>
      <c r="Q2" s="14" t="s">
        <v>49</v>
      </c>
      <c r="R2" s="39" t="s">
        <v>335</v>
      </c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>
      <c r="A3" s="33"/>
      <c r="B3" s="33"/>
      <c r="C3" s="34"/>
      <c r="D3" s="35"/>
      <c r="E3" s="8" t="s">
        <v>336</v>
      </c>
      <c r="F3" s="36">
        <v>2</v>
      </c>
      <c r="G3" s="13">
        <v>9.9999999999999995E-7</v>
      </c>
      <c r="H3" s="36">
        <v>4</v>
      </c>
      <c r="I3" s="13">
        <f t="shared" ref="I3:I13" si="0">H3/G3/0.002</f>
        <v>2000000000</v>
      </c>
      <c r="J3" s="12">
        <f t="shared" ref="J3:J13" si="1">I3/2000000000</f>
        <v>1</v>
      </c>
      <c r="K3" s="8"/>
      <c r="L3" s="13">
        <f>AVERAGE(I3,R4)</f>
        <v>1700000000</v>
      </c>
      <c r="M3" s="8"/>
      <c r="N3" s="8" t="s">
        <v>336</v>
      </c>
      <c r="O3" s="36">
        <v>2</v>
      </c>
      <c r="P3" s="13">
        <v>9.9999999999999995E-7</v>
      </c>
      <c r="Q3" s="36">
        <v>5</v>
      </c>
      <c r="R3" s="13">
        <f t="shared" ref="R3:R13" si="2">Q3/P3/0.002</f>
        <v>2500000000</v>
      </c>
      <c r="S3" s="13">
        <f t="shared" ref="S3:S13" si="3">R3/2500000000</f>
        <v>1</v>
      </c>
      <c r="T3" s="8"/>
      <c r="U3" s="8"/>
      <c r="V3" s="40">
        <v>1</v>
      </c>
      <c r="W3" s="40">
        <v>1</v>
      </c>
      <c r="X3" s="13">
        <f t="shared" ref="X3:X13" si="4">AVERAGE(V3:W3)</f>
        <v>1</v>
      </c>
      <c r="Y3" s="13">
        <f t="shared" ref="Y3:Y13" si="5">STDEV(V3:W3)</f>
        <v>0</v>
      </c>
      <c r="Z3" s="8"/>
      <c r="AA3" s="8"/>
      <c r="AB3" s="8"/>
      <c r="AC3" s="8"/>
    </row>
    <row r="4" spans="1:29">
      <c r="A4" s="41" t="s">
        <v>337</v>
      </c>
      <c r="B4" s="41" t="s">
        <v>338</v>
      </c>
      <c r="C4" s="42" t="s">
        <v>339</v>
      </c>
      <c r="D4" s="43" t="s">
        <v>340</v>
      </c>
      <c r="E4" s="1" t="s">
        <v>337</v>
      </c>
      <c r="F4" s="44">
        <v>2</v>
      </c>
      <c r="G4" s="20">
        <v>9.9999999999999995E-7</v>
      </c>
      <c r="H4" s="44">
        <v>3</v>
      </c>
      <c r="I4" s="20">
        <f t="shared" si="0"/>
        <v>1500000000</v>
      </c>
      <c r="J4" s="19">
        <f t="shared" si="1"/>
        <v>0.75</v>
      </c>
      <c r="K4" s="1" t="s">
        <v>341</v>
      </c>
      <c r="L4" s="20">
        <f>L3/1000*2</f>
        <v>3400000</v>
      </c>
      <c r="M4" s="1"/>
      <c r="N4" s="1" t="s">
        <v>337</v>
      </c>
      <c r="O4" s="44">
        <v>2</v>
      </c>
      <c r="P4" s="20">
        <v>1.0000000000000001E-5</v>
      </c>
      <c r="Q4" s="44">
        <v>28</v>
      </c>
      <c r="R4" s="20">
        <f t="shared" si="2"/>
        <v>1400000000</v>
      </c>
      <c r="S4" s="20">
        <f t="shared" si="3"/>
        <v>0.56000000000000005</v>
      </c>
      <c r="T4" s="45" t="s">
        <v>341</v>
      </c>
      <c r="U4" s="1"/>
      <c r="V4" s="46">
        <v>0.75</v>
      </c>
      <c r="W4" s="46">
        <v>0.56000000000000005</v>
      </c>
      <c r="X4" s="20">
        <f t="shared" si="4"/>
        <v>0.65500000000000003</v>
      </c>
      <c r="Y4" s="20">
        <f t="shared" si="5"/>
        <v>0.13435028842544408</v>
      </c>
      <c r="Z4" s="1"/>
      <c r="AA4" s="1"/>
      <c r="AB4" s="1"/>
      <c r="AC4" s="1"/>
    </row>
    <row r="5" spans="1:29">
      <c r="A5" s="41" t="s">
        <v>342</v>
      </c>
      <c r="B5" s="41" t="s">
        <v>343</v>
      </c>
      <c r="C5" s="42" t="s">
        <v>344</v>
      </c>
      <c r="D5" s="43" t="s">
        <v>345</v>
      </c>
      <c r="E5" s="1" t="s">
        <v>342</v>
      </c>
      <c r="F5" s="44">
        <v>2</v>
      </c>
      <c r="G5" s="20">
        <v>9.9999999999999995E-7</v>
      </c>
      <c r="H5" s="44">
        <v>7</v>
      </c>
      <c r="I5" s="20">
        <f t="shared" si="0"/>
        <v>3500000000</v>
      </c>
      <c r="J5" s="19">
        <f t="shared" si="1"/>
        <v>1.75</v>
      </c>
      <c r="K5" s="1" t="s">
        <v>341</v>
      </c>
      <c r="L5" s="1"/>
      <c r="M5" s="1"/>
      <c r="N5" s="1" t="s">
        <v>342</v>
      </c>
      <c r="O5" s="44">
        <v>2</v>
      </c>
      <c r="P5" s="20">
        <v>9.9999999999999995E-7</v>
      </c>
      <c r="Q5" s="44">
        <v>3</v>
      </c>
      <c r="R5" s="20">
        <f t="shared" si="2"/>
        <v>1500000000</v>
      </c>
      <c r="S5" s="20">
        <f t="shared" si="3"/>
        <v>0.6</v>
      </c>
      <c r="T5" s="45" t="s">
        <v>341</v>
      </c>
      <c r="U5" s="1"/>
      <c r="V5" s="46">
        <v>1.75</v>
      </c>
      <c r="W5" s="46">
        <v>0.6</v>
      </c>
      <c r="X5" s="20">
        <f t="shared" si="4"/>
        <v>1.175</v>
      </c>
      <c r="Y5" s="20">
        <f t="shared" si="5"/>
        <v>0.81317279836452927</v>
      </c>
      <c r="Z5" s="1"/>
      <c r="AA5" s="1"/>
      <c r="AB5" s="1"/>
      <c r="AC5" s="1"/>
    </row>
    <row r="6" spans="1:29">
      <c r="A6" s="41" t="s">
        <v>346</v>
      </c>
      <c r="B6" s="41" t="s">
        <v>347</v>
      </c>
      <c r="C6" s="42" t="s">
        <v>348</v>
      </c>
      <c r="D6" s="43" t="s">
        <v>349</v>
      </c>
      <c r="E6" s="1" t="s">
        <v>346</v>
      </c>
      <c r="F6" s="44">
        <v>2</v>
      </c>
      <c r="G6" s="20">
        <v>9.9999999999999995E-7</v>
      </c>
      <c r="H6" s="44">
        <v>7</v>
      </c>
      <c r="I6" s="20">
        <f t="shared" si="0"/>
        <v>3500000000</v>
      </c>
      <c r="J6" s="19">
        <f t="shared" si="1"/>
        <v>1.75</v>
      </c>
      <c r="K6" s="1" t="s">
        <v>341</v>
      </c>
      <c r="L6" s="1"/>
      <c r="M6" s="1"/>
      <c r="N6" s="1" t="s">
        <v>346</v>
      </c>
      <c r="O6" s="44">
        <v>2</v>
      </c>
      <c r="P6" s="20">
        <v>9.9999999999999995E-7</v>
      </c>
      <c r="Q6" s="44">
        <v>6</v>
      </c>
      <c r="R6" s="20">
        <f t="shared" si="2"/>
        <v>3000000000</v>
      </c>
      <c r="S6" s="20">
        <f t="shared" si="3"/>
        <v>1.2</v>
      </c>
      <c r="T6" s="45" t="s">
        <v>341</v>
      </c>
      <c r="U6" s="1"/>
      <c r="V6" s="46">
        <v>1.75</v>
      </c>
      <c r="W6" s="46">
        <v>1.2</v>
      </c>
      <c r="X6" s="20">
        <f t="shared" si="4"/>
        <v>1.4750000000000001</v>
      </c>
      <c r="Y6" s="20">
        <f t="shared" si="5"/>
        <v>0.38890872965260015</v>
      </c>
      <c r="Z6" s="1"/>
      <c r="AA6" s="1"/>
      <c r="AB6" s="1"/>
      <c r="AC6" s="1"/>
    </row>
    <row r="7" spans="1:29">
      <c r="A7" s="41" t="s">
        <v>350</v>
      </c>
      <c r="B7" s="41" t="s">
        <v>351</v>
      </c>
      <c r="C7" s="42" t="s">
        <v>352</v>
      </c>
      <c r="D7" s="43" t="s">
        <v>353</v>
      </c>
      <c r="E7" s="1" t="s">
        <v>350</v>
      </c>
      <c r="F7" s="44">
        <v>2</v>
      </c>
      <c r="G7" s="20">
        <v>9.9999999999999995E-7</v>
      </c>
      <c r="H7" s="44">
        <v>6</v>
      </c>
      <c r="I7" s="20">
        <f t="shared" si="0"/>
        <v>3000000000</v>
      </c>
      <c r="J7" s="19">
        <f t="shared" si="1"/>
        <v>1.5</v>
      </c>
      <c r="K7" s="1"/>
      <c r="L7" s="1"/>
      <c r="M7" s="1"/>
      <c r="N7" s="1" t="s">
        <v>350</v>
      </c>
      <c r="O7" s="44">
        <v>2</v>
      </c>
      <c r="P7" s="20">
        <v>9.9999999999999995E-7</v>
      </c>
      <c r="Q7" s="44">
        <v>5</v>
      </c>
      <c r="R7" s="20">
        <f t="shared" si="2"/>
        <v>2500000000</v>
      </c>
      <c r="S7" s="20">
        <f t="shared" si="3"/>
        <v>1</v>
      </c>
      <c r="T7" s="1"/>
      <c r="U7" s="1"/>
      <c r="V7" s="46">
        <v>1.5</v>
      </c>
      <c r="W7" s="46">
        <v>1</v>
      </c>
      <c r="X7" s="20">
        <f t="shared" si="4"/>
        <v>1.25</v>
      </c>
      <c r="Y7" s="20">
        <f t="shared" si="5"/>
        <v>0.35355339059327379</v>
      </c>
      <c r="Z7" s="1"/>
      <c r="AA7" s="1"/>
      <c r="AB7" s="1"/>
      <c r="AC7" s="1"/>
    </row>
    <row r="8" spans="1:29">
      <c r="A8" s="41" t="s">
        <v>354</v>
      </c>
      <c r="B8" s="41" t="s">
        <v>355</v>
      </c>
      <c r="C8" s="42" t="s">
        <v>356</v>
      </c>
      <c r="D8" s="43" t="s">
        <v>357</v>
      </c>
      <c r="E8" s="1" t="s">
        <v>354</v>
      </c>
      <c r="F8" s="44">
        <v>2</v>
      </c>
      <c r="G8" s="20">
        <v>1.0000000000000001E-5</v>
      </c>
      <c r="H8" s="44">
        <v>11</v>
      </c>
      <c r="I8" s="20">
        <f t="shared" si="0"/>
        <v>550000000</v>
      </c>
      <c r="J8" s="19">
        <f t="shared" si="1"/>
        <v>0.27500000000000002</v>
      </c>
      <c r="K8" s="1" t="s">
        <v>358</v>
      </c>
      <c r="L8" s="1"/>
      <c r="M8" s="1"/>
      <c r="N8" s="1" t="s">
        <v>354</v>
      </c>
      <c r="O8" s="44">
        <v>2</v>
      </c>
      <c r="P8" s="20">
        <v>1.0000000000000001E-5</v>
      </c>
      <c r="Q8" s="44">
        <v>14</v>
      </c>
      <c r="R8" s="20">
        <f t="shared" si="2"/>
        <v>700000000</v>
      </c>
      <c r="S8" s="20">
        <f t="shared" si="3"/>
        <v>0.28000000000000003</v>
      </c>
      <c r="T8" s="1" t="s">
        <v>358</v>
      </c>
      <c r="U8" s="1"/>
      <c r="V8" s="46">
        <v>0.27500000000000002</v>
      </c>
      <c r="W8" s="46">
        <v>0.28000000000000003</v>
      </c>
      <c r="X8" s="20">
        <f t="shared" si="4"/>
        <v>0.27750000000000002</v>
      </c>
      <c r="Y8" s="20">
        <f t="shared" si="5"/>
        <v>3.5355339059327407E-3</v>
      </c>
      <c r="Z8" s="1"/>
      <c r="AA8" s="1"/>
      <c r="AB8" s="1"/>
      <c r="AC8" s="1"/>
    </row>
    <row r="9" spans="1:29">
      <c r="A9" s="47" t="s">
        <v>359</v>
      </c>
      <c r="B9" s="47" t="s">
        <v>360</v>
      </c>
      <c r="C9" s="48" t="s">
        <v>361</v>
      </c>
      <c r="D9" s="43" t="s">
        <v>362</v>
      </c>
      <c r="E9" s="1" t="s">
        <v>359</v>
      </c>
      <c r="F9" s="44">
        <v>2</v>
      </c>
      <c r="G9" s="20">
        <v>9.9999999999999995E-7</v>
      </c>
      <c r="H9" s="44">
        <v>5</v>
      </c>
      <c r="I9" s="20">
        <f t="shared" si="0"/>
        <v>2500000000</v>
      </c>
      <c r="J9" s="19">
        <f t="shared" si="1"/>
        <v>1.25</v>
      </c>
      <c r="K9" s="1"/>
      <c r="L9" s="1"/>
      <c r="M9" s="1"/>
      <c r="N9" s="1" t="s">
        <v>359</v>
      </c>
      <c r="O9" s="44">
        <v>2</v>
      </c>
      <c r="P9" s="20">
        <v>9.9999999999999995E-7</v>
      </c>
      <c r="Q9" s="44">
        <v>6</v>
      </c>
      <c r="R9" s="20">
        <f t="shared" si="2"/>
        <v>3000000000</v>
      </c>
      <c r="S9" s="20">
        <f t="shared" si="3"/>
        <v>1.2</v>
      </c>
      <c r="T9" s="1"/>
      <c r="U9" s="1"/>
      <c r="V9" s="46">
        <v>1.25</v>
      </c>
      <c r="W9" s="46">
        <v>1.2</v>
      </c>
      <c r="X9" s="20">
        <f t="shared" si="4"/>
        <v>1.2250000000000001</v>
      </c>
      <c r="Y9" s="20">
        <f t="shared" si="5"/>
        <v>3.5355339059327411E-2</v>
      </c>
      <c r="Z9" s="1"/>
      <c r="AA9" s="1"/>
      <c r="AB9" s="1"/>
      <c r="AC9" s="1"/>
    </row>
    <row r="10" spans="1:29">
      <c r="A10" s="47" t="s">
        <v>363</v>
      </c>
      <c r="B10" s="47" t="s">
        <v>364</v>
      </c>
      <c r="C10" s="48" t="s">
        <v>365</v>
      </c>
      <c r="D10" s="43" t="s">
        <v>366</v>
      </c>
      <c r="E10" s="1" t="s">
        <v>363</v>
      </c>
      <c r="F10" s="44">
        <v>2</v>
      </c>
      <c r="G10" s="20">
        <v>9.9999999999999995E-7</v>
      </c>
      <c r="H10" s="44">
        <v>5</v>
      </c>
      <c r="I10" s="20">
        <f t="shared" si="0"/>
        <v>2500000000</v>
      </c>
      <c r="J10" s="19">
        <f t="shared" si="1"/>
        <v>1.25</v>
      </c>
      <c r="K10" s="1"/>
      <c r="L10" s="1"/>
      <c r="M10" s="1"/>
      <c r="N10" s="1" t="s">
        <v>363</v>
      </c>
      <c r="O10" s="44">
        <v>2</v>
      </c>
      <c r="P10" s="20">
        <v>9.9999999999999995E-7</v>
      </c>
      <c r="Q10" s="44">
        <v>4</v>
      </c>
      <c r="R10" s="20">
        <f t="shared" si="2"/>
        <v>2000000000</v>
      </c>
      <c r="S10" s="20">
        <f t="shared" si="3"/>
        <v>0.8</v>
      </c>
      <c r="T10" s="1"/>
      <c r="U10" s="1"/>
      <c r="V10" s="46">
        <v>1.25</v>
      </c>
      <c r="W10" s="46">
        <v>0.8</v>
      </c>
      <c r="X10" s="20">
        <f t="shared" si="4"/>
        <v>1.0249999999999999</v>
      </c>
      <c r="Y10" s="20">
        <f t="shared" si="5"/>
        <v>0.31819805153394681</v>
      </c>
      <c r="Z10" s="1"/>
      <c r="AA10" s="1"/>
      <c r="AB10" s="1"/>
      <c r="AC10" s="1"/>
    </row>
    <row r="11" spans="1:29">
      <c r="A11" s="41" t="s">
        <v>367</v>
      </c>
      <c r="B11" s="41" t="s">
        <v>368</v>
      </c>
      <c r="C11" s="42" t="s">
        <v>369</v>
      </c>
      <c r="D11" s="43" t="s">
        <v>370</v>
      </c>
      <c r="E11" s="1" t="s">
        <v>367</v>
      </c>
      <c r="F11" s="44">
        <v>2</v>
      </c>
      <c r="G11" s="20">
        <v>9.9999999999999995E-7</v>
      </c>
      <c r="H11" s="44">
        <v>4</v>
      </c>
      <c r="I11" s="20">
        <f t="shared" si="0"/>
        <v>2000000000</v>
      </c>
      <c r="J11" s="19">
        <f t="shared" si="1"/>
        <v>1</v>
      </c>
      <c r="K11" s="1"/>
      <c r="L11" s="1"/>
      <c r="M11" s="1"/>
      <c r="N11" s="1" t="s">
        <v>367</v>
      </c>
      <c r="O11" s="44">
        <v>2</v>
      </c>
      <c r="P11" s="20">
        <v>9.9999999999999995E-7</v>
      </c>
      <c r="Q11" s="44">
        <v>2</v>
      </c>
      <c r="R11" s="20">
        <f t="shared" si="2"/>
        <v>1000000000</v>
      </c>
      <c r="S11" s="20">
        <f t="shared" si="3"/>
        <v>0.4</v>
      </c>
      <c r="T11" s="1"/>
      <c r="U11" s="1"/>
      <c r="V11" s="46">
        <v>1</v>
      </c>
      <c r="W11" s="46">
        <v>0.4</v>
      </c>
      <c r="X11" s="20">
        <f t="shared" si="4"/>
        <v>0.7</v>
      </c>
      <c r="Y11" s="20">
        <f t="shared" si="5"/>
        <v>0.42426406871192884</v>
      </c>
      <c r="Z11" s="1"/>
      <c r="AA11" s="1"/>
      <c r="AB11" s="1"/>
      <c r="AC11" s="1"/>
    </row>
    <row r="12" spans="1:29">
      <c r="A12" s="41" t="s">
        <v>371</v>
      </c>
      <c r="B12" s="41" t="s">
        <v>372</v>
      </c>
      <c r="C12" s="42" t="s">
        <v>373</v>
      </c>
      <c r="D12" s="43" t="s">
        <v>374</v>
      </c>
      <c r="E12" s="1" t="s">
        <v>371</v>
      </c>
      <c r="F12" s="44">
        <v>2</v>
      </c>
      <c r="G12" s="20">
        <v>9.9999999999999995E-7</v>
      </c>
      <c r="H12" s="44">
        <v>3</v>
      </c>
      <c r="I12" s="20">
        <f t="shared" si="0"/>
        <v>1500000000</v>
      </c>
      <c r="J12" s="19">
        <f t="shared" si="1"/>
        <v>0.75</v>
      </c>
      <c r="K12" s="1"/>
      <c r="L12" s="1"/>
      <c r="M12" s="1"/>
      <c r="N12" s="1" t="s">
        <v>371</v>
      </c>
      <c r="O12" s="44">
        <v>2</v>
      </c>
      <c r="P12" s="20">
        <v>1.0000000000000001E-5</v>
      </c>
      <c r="Q12" s="44">
        <v>26</v>
      </c>
      <c r="R12" s="20">
        <f t="shared" si="2"/>
        <v>1300000000</v>
      </c>
      <c r="S12" s="20">
        <f t="shared" si="3"/>
        <v>0.52</v>
      </c>
      <c r="T12" s="1"/>
      <c r="U12" s="1"/>
      <c r="V12" s="46">
        <v>0.75</v>
      </c>
      <c r="W12" s="46">
        <v>0.52</v>
      </c>
      <c r="X12" s="20">
        <f t="shared" si="4"/>
        <v>0.63500000000000001</v>
      </c>
      <c r="Y12" s="20">
        <f t="shared" si="5"/>
        <v>0.16263455967290585</v>
      </c>
      <c r="Z12" s="1"/>
      <c r="AA12" s="1"/>
      <c r="AB12" s="1"/>
      <c r="AC12" s="1"/>
    </row>
    <row r="13" spans="1:29">
      <c r="A13" s="41" t="s">
        <v>375</v>
      </c>
      <c r="B13" s="41" t="s">
        <v>376</v>
      </c>
      <c r="C13" s="42" t="s">
        <v>377</v>
      </c>
      <c r="D13" s="43" t="s">
        <v>378</v>
      </c>
      <c r="E13" s="1" t="s">
        <v>375</v>
      </c>
      <c r="F13" s="44">
        <v>2</v>
      </c>
      <c r="G13" s="20">
        <v>9.9999999999999995E-7</v>
      </c>
      <c r="H13" s="44">
        <v>3</v>
      </c>
      <c r="I13" s="20">
        <f t="shared" si="0"/>
        <v>1500000000</v>
      </c>
      <c r="J13" s="19">
        <f t="shared" si="1"/>
        <v>0.75</v>
      </c>
      <c r="K13" s="1"/>
      <c r="L13" s="1"/>
      <c r="M13" s="1"/>
      <c r="N13" s="1" t="s">
        <v>375</v>
      </c>
      <c r="O13" s="44">
        <v>2</v>
      </c>
      <c r="P13" s="20">
        <v>9.9999999999999995E-7</v>
      </c>
      <c r="Q13" s="44">
        <v>2</v>
      </c>
      <c r="R13" s="20">
        <f t="shared" si="2"/>
        <v>1000000000</v>
      </c>
      <c r="S13" s="20">
        <f t="shared" si="3"/>
        <v>0.4</v>
      </c>
      <c r="T13" s="1"/>
      <c r="U13" s="1"/>
      <c r="V13" s="46">
        <v>0.75</v>
      </c>
      <c r="W13" s="46">
        <v>0.4</v>
      </c>
      <c r="X13" s="20">
        <f t="shared" si="4"/>
        <v>0.57499999999999996</v>
      </c>
      <c r="Y13" s="20">
        <f t="shared" si="5"/>
        <v>0.24748737341529192</v>
      </c>
      <c r="Z13" s="1"/>
      <c r="AA13" s="1"/>
      <c r="AB13" s="1"/>
      <c r="AC13" s="1"/>
    </row>
    <row r="14" spans="1:29">
      <c r="A14" s="41" t="s">
        <v>379</v>
      </c>
      <c r="B14" s="41" t="s">
        <v>380</v>
      </c>
      <c r="C14" s="42" t="s">
        <v>381</v>
      </c>
      <c r="D14" s="43" t="s">
        <v>30</v>
      </c>
      <c r="E14" s="1" t="s">
        <v>379</v>
      </c>
      <c r="F14" s="44">
        <v>2</v>
      </c>
      <c r="G14" s="20">
        <v>0.1</v>
      </c>
      <c r="H14" s="2" t="s">
        <v>49</v>
      </c>
      <c r="I14" s="1" t="s">
        <v>335</v>
      </c>
      <c r="J14" s="1"/>
      <c r="K14" s="1"/>
      <c r="L14" s="1"/>
      <c r="M14" s="1"/>
      <c r="N14" s="1" t="s">
        <v>379</v>
      </c>
      <c r="O14" s="44">
        <v>2</v>
      </c>
      <c r="P14" s="20">
        <v>0.1</v>
      </c>
      <c r="Q14" s="2" t="s">
        <v>49</v>
      </c>
      <c r="R14" s="45" t="s">
        <v>335</v>
      </c>
      <c r="S14" s="1"/>
      <c r="T14" s="1"/>
      <c r="U14" s="1"/>
      <c r="V14" s="1"/>
      <c r="W14" s="1"/>
      <c r="X14" s="2" t="s">
        <v>382</v>
      </c>
      <c r="Y14" s="1"/>
      <c r="Z14" s="1"/>
      <c r="AA14" s="1"/>
      <c r="AB14" s="1"/>
      <c r="AC14" s="1"/>
    </row>
    <row r="15" spans="1:29">
      <c r="A15" s="41" t="s">
        <v>383</v>
      </c>
      <c r="B15" s="41" t="s">
        <v>384</v>
      </c>
      <c r="C15" s="42" t="s">
        <v>385</v>
      </c>
      <c r="D15" s="43" t="s">
        <v>386</v>
      </c>
      <c r="E15" s="1" t="s">
        <v>383</v>
      </c>
      <c r="F15" s="44">
        <v>2</v>
      </c>
      <c r="G15" s="20">
        <v>0.1</v>
      </c>
      <c r="H15" s="2" t="s">
        <v>49</v>
      </c>
      <c r="I15" s="1" t="s">
        <v>335</v>
      </c>
      <c r="J15" s="1"/>
      <c r="K15" s="1"/>
      <c r="L15" s="1"/>
      <c r="M15" s="1"/>
      <c r="N15" s="1" t="s">
        <v>383</v>
      </c>
      <c r="O15" s="44">
        <v>2</v>
      </c>
      <c r="P15" s="20">
        <v>0.1</v>
      </c>
      <c r="Q15" s="2" t="s">
        <v>49</v>
      </c>
      <c r="R15" s="45" t="s">
        <v>335</v>
      </c>
      <c r="S15" s="1"/>
      <c r="T15" s="1"/>
      <c r="U15" s="1"/>
      <c r="V15" s="1"/>
      <c r="W15" s="1"/>
      <c r="X15" s="2" t="s">
        <v>382</v>
      </c>
      <c r="Y15" s="1"/>
      <c r="Z15" s="1"/>
      <c r="AA15" s="1"/>
      <c r="AB15" s="1"/>
      <c r="AC15" s="1"/>
    </row>
    <row r="16" spans="1:29">
      <c r="A16" s="41"/>
      <c r="B16" s="41"/>
      <c r="C16" s="42"/>
      <c r="D16" s="4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>
      <c r="A17" s="41"/>
      <c r="B17" s="41"/>
      <c r="C17" s="42"/>
      <c r="D17" s="43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>
      <c r="A18" s="29"/>
      <c r="B18" s="29"/>
      <c r="C18" s="30"/>
      <c r="D18" s="31"/>
      <c r="E18" s="3" t="s">
        <v>4</v>
      </c>
      <c r="F18" s="3" t="s">
        <v>331</v>
      </c>
      <c r="G18" s="3" t="s">
        <v>5</v>
      </c>
      <c r="H18" s="3" t="s">
        <v>332</v>
      </c>
      <c r="I18" s="3" t="s">
        <v>7</v>
      </c>
      <c r="J18" s="3" t="s">
        <v>8</v>
      </c>
      <c r="K18" s="3" t="s">
        <v>333</v>
      </c>
      <c r="L18" s="3"/>
      <c r="M18" s="3"/>
      <c r="N18" s="3" t="s">
        <v>4</v>
      </c>
      <c r="O18" s="3" t="s">
        <v>331</v>
      </c>
      <c r="P18" s="3" t="s">
        <v>5</v>
      </c>
      <c r="Q18" s="3" t="s">
        <v>332</v>
      </c>
      <c r="R18" s="3" t="s">
        <v>7</v>
      </c>
      <c r="S18" s="3" t="s">
        <v>8</v>
      </c>
      <c r="T18" s="32" t="s">
        <v>333</v>
      </c>
      <c r="U18" s="3"/>
      <c r="V18" s="3" t="s">
        <v>10</v>
      </c>
      <c r="W18" s="3" t="s">
        <v>11</v>
      </c>
      <c r="X18" s="3" t="s">
        <v>0</v>
      </c>
      <c r="Y18" s="3" t="s">
        <v>12</v>
      </c>
      <c r="Z18" s="3"/>
      <c r="AA18" s="3"/>
      <c r="AB18" s="3"/>
      <c r="AC18" s="3"/>
    </row>
    <row r="19" spans="1:29">
      <c r="A19" s="33"/>
      <c r="B19" s="33"/>
      <c r="C19" s="34"/>
      <c r="D19" s="35"/>
      <c r="E19" s="8" t="s">
        <v>334</v>
      </c>
      <c r="F19" s="36">
        <v>2</v>
      </c>
      <c r="G19" s="13">
        <v>0.1</v>
      </c>
      <c r="H19" s="8" t="s">
        <v>49</v>
      </c>
      <c r="I19" s="8" t="s">
        <v>335</v>
      </c>
      <c r="J19" s="8"/>
      <c r="K19" s="8"/>
      <c r="L19" s="8"/>
      <c r="M19" s="8"/>
      <c r="N19" s="8" t="s">
        <v>334</v>
      </c>
      <c r="O19" s="36">
        <v>2</v>
      </c>
      <c r="P19" s="13">
        <v>0.1</v>
      </c>
      <c r="Q19" s="8" t="s">
        <v>49</v>
      </c>
      <c r="R19" s="39" t="s">
        <v>335</v>
      </c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</row>
    <row r="20" spans="1:29">
      <c r="A20" s="33"/>
      <c r="B20" s="33"/>
      <c r="C20" s="34"/>
      <c r="D20" s="35"/>
      <c r="E20" s="8" t="s">
        <v>336</v>
      </c>
      <c r="F20" s="36">
        <f t="shared" ref="F20:F32" si="6">F$19</f>
        <v>2</v>
      </c>
      <c r="G20" s="13">
        <v>1.0000000000000001E-5</v>
      </c>
      <c r="H20" s="36">
        <v>25</v>
      </c>
      <c r="I20" s="13">
        <f t="shared" ref="I20:I32" si="7">H20/G20/0.001</f>
        <v>2500000000</v>
      </c>
      <c r="J20" s="13">
        <f t="shared" ref="J20:J32" si="8">I20/2500000000</f>
        <v>1</v>
      </c>
      <c r="K20" s="8"/>
      <c r="L20" s="13">
        <f>AVERAGE(I20,R20)</f>
        <v>1675000000</v>
      </c>
      <c r="M20" s="8"/>
      <c r="N20" s="8" t="s">
        <v>336</v>
      </c>
      <c r="O20" s="36">
        <f t="shared" ref="O20:O32" si="9">O$19</f>
        <v>2</v>
      </c>
      <c r="P20" s="13">
        <v>1.0000000000000001E-5</v>
      </c>
      <c r="Q20" s="36">
        <v>17</v>
      </c>
      <c r="R20" s="13">
        <f t="shared" ref="R20:R32" si="10">Q20/P20/0.002</f>
        <v>849999999.99999988</v>
      </c>
      <c r="S20" s="13">
        <f t="shared" ref="S20:S32" si="11">R20/850000000</f>
        <v>0.99999999999999989</v>
      </c>
      <c r="T20" s="8"/>
      <c r="U20" s="8"/>
      <c r="V20" s="12">
        <v>1</v>
      </c>
      <c r="W20" s="12">
        <v>0.99999999999999989</v>
      </c>
      <c r="X20" s="12">
        <f t="shared" ref="X20:X32" si="12">AVERAGE(V20:W20)</f>
        <v>1</v>
      </c>
      <c r="Y20" s="12">
        <v>0</v>
      </c>
      <c r="Z20" s="8"/>
      <c r="AA20" s="8"/>
      <c r="AB20" s="8"/>
      <c r="AC20" s="8"/>
    </row>
    <row r="21" spans="1:29">
      <c r="A21" s="41" t="s">
        <v>387</v>
      </c>
      <c r="B21" s="41" t="s">
        <v>388</v>
      </c>
      <c r="C21" s="42" t="s">
        <v>389</v>
      </c>
      <c r="D21" s="43" t="s">
        <v>390</v>
      </c>
      <c r="E21" s="1" t="s">
        <v>387</v>
      </c>
      <c r="F21" s="44">
        <f t="shared" si="6"/>
        <v>2</v>
      </c>
      <c r="G21" s="20">
        <v>9.9999999999999995E-7</v>
      </c>
      <c r="H21" s="44">
        <v>4</v>
      </c>
      <c r="I21" s="20">
        <f t="shared" si="7"/>
        <v>4000000000</v>
      </c>
      <c r="J21" s="20">
        <f t="shared" si="8"/>
        <v>1.6</v>
      </c>
      <c r="K21" s="1"/>
      <c r="L21" s="20">
        <f>L20/1000*2</f>
        <v>3350000</v>
      </c>
      <c r="M21" s="1"/>
      <c r="N21" s="1" t="s">
        <v>387</v>
      </c>
      <c r="O21" s="44">
        <f t="shared" si="9"/>
        <v>2</v>
      </c>
      <c r="P21" s="20">
        <v>1.0000000000000001E-5</v>
      </c>
      <c r="Q21" s="44">
        <v>6</v>
      </c>
      <c r="R21" s="20">
        <f t="shared" si="10"/>
        <v>300000000</v>
      </c>
      <c r="S21" s="20">
        <f t="shared" si="11"/>
        <v>0.35294117647058826</v>
      </c>
      <c r="T21" s="1"/>
      <c r="U21" s="1"/>
      <c r="V21" s="19">
        <v>1.6</v>
      </c>
      <c r="W21" s="19">
        <v>0.35294117647058826</v>
      </c>
      <c r="X21" s="19">
        <f t="shared" si="12"/>
        <v>0.9764705882352942</v>
      </c>
      <c r="Y21" s="19">
        <f t="shared" ref="Y21:Y32" si="13">STDEV(V21:W21)</f>
        <v>0.88180375065616534</v>
      </c>
      <c r="Z21" s="1"/>
      <c r="AA21" s="1"/>
      <c r="AB21" s="1"/>
      <c r="AC21" s="1"/>
    </row>
    <row r="22" spans="1:29">
      <c r="A22" s="41" t="s">
        <v>391</v>
      </c>
      <c r="B22" s="41" t="s">
        <v>392</v>
      </c>
      <c r="C22" s="42" t="s">
        <v>393</v>
      </c>
      <c r="D22" s="43" t="s">
        <v>394</v>
      </c>
      <c r="E22" s="1" t="s">
        <v>391</v>
      </c>
      <c r="F22" s="44">
        <f t="shared" si="6"/>
        <v>2</v>
      </c>
      <c r="G22" s="20">
        <v>9.9999999999999995E-7</v>
      </c>
      <c r="H22" s="44">
        <v>3</v>
      </c>
      <c r="I22" s="20">
        <f t="shared" si="7"/>
        <v>3000000000</v>
      </c>
      <c r="J22" s="20">
        <f t="shared" si="8"/>
        <v>1.2</v>
      </c>
      <c r="K22" s="1"/>
      <c r="L22" s="1"/>
      <c r="M22" s="1"/>
      <c r="N22" s="1" t="s">
        <v>391</v>
      </c>
      <c r="O22" s="44">
        <f t="shared" si="9"/>
        <v>2</v>
      </c>
      <c r="P22" s="20">
        <v>1.0000000000000001E-5</v>
      </c>
      <c r="Q22" s="44">
        <v>18</v>
      </c>
      <c r="R22" s="20">
        <f t="shared" si="10"/>
        <v>899999999.99999988</v>
      </c>
      <c r="S22" s="20">
        <f t="shared" si="11"/>
        <v>1.0588235294117645</v>
      </c>
      <c r="T22" s="1"/>
      <c r="U22" s="1"/>
      <c r="V22" s="19">
        <v>1.2</v>
      </c>
      <c r="W22" s="19">
        <v>1.0588235294117645</v>
      </c>
      <c r="X22" s="19">
        <f t="shared" si="12"/>
        <v>1.1294117647058823</v>
      </c>
      <c r="Y22" s="19">
        <f t="shared" si="13"/>
        <v>9.9826839696924477E-2</v>
      </c>
      <c r="Z22" s="1"/>
      <c r="AA22" s="1"/>
      <c r="AB22" s="1"/>
      <c r="AC22" s="1"/>
    </row>
    <row r="23" spans="1:29">
      <c r="A23" s="41" t="s">
        <v>395</v>
      </c>
      <c r="B23" s="41" t="s">
        <v>396</v>
      </c>
      <c r="C23" s="42" t="s">
        <v>397</v>
      </c>
      <c r="D23" s="43" t="s">
        <v>398</v>
      </c>
      <c r="E23" s="1" t="s">
        <v>395</v>
      </c>
      <c r="F23" s="44">
        <f t="shared" si="6"/>
        <v>2</v>
      </c>
      <c r="G23" s="20">
        <v>1E-4</v>
      </c>
      <c r="H23" s="44">
        <v>12</v>
      </c>
      <c r="I23" s="20">
        <f t="shared" si="7"/>
        <v>120000000</v>
      </c>
      <c r="J23" s="20">
        <f t="shared" si="8"/>
        <v>4.8000000000000001E-2</v>
      </c>
      <c r="K23" s="1" t="s">
        <v>399</v>
      </c>
      <c r="L23" s="1"/>
      <c r="M23" s="1"/>
      <c r="N23" s="1" t="s">
        <v>395</v>
      </c>
      <c r="O23" s="44">
        <f t="shared" si="9"/>
        <v>2</v>
      </c>
      <c r="P23" s="20">
        <v>1E-4</v>
      </c>
      <c r="Q23" s="44">
        <v>9</v>
      </c>
      <c r="R23" s="20">
        <f t="shared" si="10"/>
        <v>45000000</v>
      </c>
      <c r="S23" s="20">
        <f t="shared" si="11"/>
        <v>5.2941176470588235E-2</v>
      </c>
      <c r="T23" s="1" t="s">
        <v>399</v>
      </c>
      <c r="U23" s="1"/>
      <c r="V23" s="19">
        <v>4.8000000000000001E-2</v>
      </c>
      <c r="W23" s="19">
        <v>5.2941176470588235E-2</v>
      </c>
      <c r="X23" s="19">
        <f t="shared" si="12"/>
        <v>5.0470588235294114E-2</v>
      </c>
      <c r="Y23" s="19">
        <f t="shared" si="13"/>
        <v>3.4939393893923514E-3</v>
      </c>
      <c r="Z23" s="1"/>
      <c r="AA23" s="1"/>
      <c r="AB23" s="1"/>
      <c r="AC23" s="1"/>
    </row>
    <row r="24" spans="1:29">
      <c r="A24" s="41" t="s">
        <v>400</v>
      </c>
      <c r="B24" s="41" t="s">
        <v>401</v>
      </c>
      <c r="C24" s="42" t="s">
        <v>402</v>
      </c>
      <c r="D24" s="43" t="s">
        <v>403</v>
      </c>
      <c r="E24" s="1" t="s">
        <v>400</v>
      </c>
      <c r="F24" s="44">
        <f t="shared" si="6"/>
        <v>2</v>
      </c>
      <c r="G24" s="20">
        <v>1.0000000000000001E-5</v>
      </c>
      <c r="H24" s="44">
        <v>14</v>
      </c>
      <c r="I24" s="20">
        <f t="shared" si="7"/>
        <v>1400000000</v>
      </c>
      <c r="J24" s="20">
        <f t="shared" si="8"/>
        <v>0.56000000000000005</v>
      </c>
      <c r="K24" s="1"/>
      <c r="L24" s="1"/>
      <c r="M24" s="1"/>
      <c r="N24" s="1" t="s">
        <v>400</v>
      </c>
      <c r="O24" s="44">
        <f t="shared" si="9"/>
        <v>2</v>
      </c>
      <c r="P24" s="20">
        <v>1.0000000000000001E-5</v>
      </c>
      <c r="Q24" s="44">
        <v>10</v>
      </c>
      <c r="R24" s="20">
        <f t="shared" si="10"/>
        <v>499999999.99999994</v>
      </c>
      <c r="S24" s="20">
        <f t="shared" si="11"/>
        <v>0.58823529411764697</v>
      </c>
      <c r="T24" s="1"/>
      <c r="U24" s="1"/>
      <c r="V24" s="19">
        <v>0.56000000000000005</v>
      </c>
      <c r="W24" s="19">
        <v>0.58823529411764697</v>
      </c>
      <c r="X24" s="19">
        <f t="shared" si="12"/>
        <v>0.57411764705882351</v>
      </c>
      <c r="Y24" s="19">
        <f t="shared" si="13"/>
        <v>1.9965367939384769E-2</v>
      </c>
      <c r="Z24" s="1"/>
      <c r="AA24" s="1"/>
      <c r="AB24" s="1"/>
      <c r="AC24" s="1"/>
    </row>
    <row r="25" spans="1:29">
      <c r="A25" s="41" t="s">
        <v>404</v>
      </c>
      <c r="B25" s="41" t="s">
        <v>405</v>
      </c>
      <c r="C25" s="42" t="s">
        <v>406</v>
      </c>
      <c r="D25" s="43" t="s">
        <v>407</v>
      </c>
      <c r="E25" s="1" t="s">
        <v>404</v>
      </c>
      <c r="F25" s="44">
        <f t="shared" si="6"/>
        <v>2</v>
      </c>
      <c r="G25" s="20">
        <v>9.9999999999999995E-7</v>
      </c>
      <c r="H25" s="44">
        <v>3</v>
      </c>
      <c r="I25" s="20">
        <f t="shared" si="7"/>
        <v>3000000000</v>
      </c>
      <c r="J25" s="20">
        <f t="shared" si="8"/>
        <v>1.2</v>
      </c>
      <c r="K25" s="1"/>
      <c r="L25" s="1"/>
      <c r="M25" s="1"/>
      <c r="N25" s="1" t="s">
        <v>404</v>
      </c>
      <c r="O25" s="44">
        <f t="shared" si="9"/>
        <v>2</v>
      </c>
      <c r="P25" s="20">
        <v>1.0000000000000001E-5</v>
      </c>
      <c r="Q25" s="44">
        <v>9</v>
      </c>
      <c r="R25" s="20">
        <f t="shared" si="10"/>
        <v>449999999.99999994</v>
      </c>
      <c r="S25" s="20">
        <f t="shared" si="11"/>
        <v>0.52941176470588225</v>
      </c>
      <c r="T25" s="1"/>
      <c r="U25" s="1"/>
      <c r="V25" s="19">
        <v>1.2</v>
      </c>
      <c r="W25" s="19">
        <v>0.52941176470588225</v>
      </c>
      <c r="X25" s="19">
        <f t="shared" si="12"/>
        <v>0.8647058823529411</v>
      </c>
      <c r="Y25" s="19">
        <f t="shared" si="13"/>
        <v>0.47417748856039077</v>
      </c>
      <c r="Z25" s="1"/>
      <c r="AA25" s="1"/>
      <c r="AB25" s="1"/>
      <c r="AC25" s="1"/>
    </row>
    <row r="26" spans="1:29">
      <c r="A26" s="41" t="s">
        <v>15</v>
      </c>
      <c r="B26" s="41" t="s">
        <v>408</v>
      </c>
      <c r="C26" s="42" t="s">
        <v>409</v>
      </c>
      <c r="D26" s="43" t="s">
        <v>410</v>
      </c>
      <c r="E26" s="1" t="s">
        <v>15</v>
      </c>
      <c r="F26" s="44">
        <f t="shared" si="6"/>
        <v>2</v>
      </c>
      <c r="G26" s="20">
        <v>1.0000000000000001E-5</v>
      </c>
      <c r="H26" s="44">
        <v>17</v>
      </c>
      <c r="I26" s="20">
        <f t="shared" si="7"/>
        <v>1699999999.9999998</v>
      </c>
      <c r="J26" s="20">
        <f t="shared" si="8"/>
        <v>0.67999999999999994</v>
      </c>
      <c r="K26" s="1"/>
      <c r="L26" s="1"/>
      <c r="M26" s="1"/>
      <c r="N26" s="1" t="s">
        <v>15</v>
      </c>
      <c r="O26" s="44">
        <f t="shared" si="9"/>
        <v>2</v>
      </c>
      <c r="P26" s="20">
        <v>1.0000000000000001E-5</v>
      </c>
      <c r="Q26" s="44">
        <v>11</v>
      </c>
      <c r="R26" s="20">
        <f t="shared" si="10"/>
        <v>550000000</v>
      </c>
      <c r="S26" s="20">
        <f t="shared" si="11"/>
        <v>0.6470588235294118</v>
      </c>
      <c r="T26" s="1"/>
      <c r="U26" s="1"/>
      <c r="V26" s="19">
        <v>0.67999999999999994</v>
      </c>
      <c r="W26" s="19">
        <v>0.6470588235294118</v>
      </c>
      <c r="X26" s="19">
        <f t="shared" si="12"/>
        <v>0.66352941176470592</v>
      </c>
      <c r="Y26" s="19">
        <f t="shared" si="13"/>
        <v>2.3292929262615617E-2</v>
      </c>
      <c r="Z26" s="1"/>
      <c r="AA26" s="1"/>
      <c r="AB26" s="1"/>
      <c r="AC26" s="1"/>
    </row>
    <row r="27" spans="1:29">
      <c r="A27" s="41" t="s">
        <v>19</v>
      </c>
      <c r="B27" s="41" t="s">
        <v>411</v>
      </c>
      <c r="C27" s="42" t="s">
        <v>412</v>
      </c>
      <c r="D27" s="43" t="s">
        <v>410</v>
      </c>
      <c r="E27" s="1" t="s">
        <v>19</v>
      </c>
      <c r="F27" s="44">
        <f t="shared" si="6"/>
        <v>2</v>
      </c>
      <c r="G27" s="20">
        <v>9.9999999999999995E-7</v>
      </c>
      <c r="H27" s="44">
        <v>3</v>
      </c>
      <c r="I27" s="20">
        <f t="shared" si="7"/>
        <v>3000000000</v>
      </c>
      <c r="J27" s="20">
        <f t="shared" si="8"/>
        <v>1.2</v>
      </c>
      <c r="K27" s="1"/>
      <c r="L27" s="1"/>
      <c r="M27" s="1"/>
      <c r="N27" s="1" t="s">
        <v>19</v>
      </c>
      <c r="O27" s="44">
        <f t="shared" si="9"/>
        <v>2</v>
      </c>
      <c r="P27" s="20">
        <v>1.0000000000000001E-5</v>
      </c>
      <c r="Q27" s="44">
        <v>15</v>
      </c>
      <c r="R27" s="20">
        <f t="shared" si="10"/>
        <v>749999999.99999988</v>
      </c>
      <c r="S27" s="20">
        <f t="shared" si="11"/>
        <v>0.88235294117647045</v>
      </c>
      <c r="T27" s="1"/>
      <c r="U27" s="1"/>
      <c r="V27" s="19">
        <v>1.2</v>
      </c>
      <c r="W27" s="19">
        <v>0.88235294117647045</v>
      </c>
      <c r="X27" s="19">
        <f t="shared" si="12"/>
        <v>1.0411764705882351</v>
      </c>
      <c r="Y27" s="19">
        <f t="shared" si="13"/>
        <v>0.22461038931808089</v>
      </c>
      <c r="Z27" s="1"/>
      <c r="AA27" s="1"/>
      <c r="AB27" s="1"/>
      <c r="AC27" s="1"/>
    </row>
    <row r="28" spans="1:29">
      <c r="A28" s="41" t="s">
        <v>23</v>
      </c>
      <c r="B28" s="41" t="s">
        <v>413</v>
      </c>
      <c r="C28" s="42" t="s">
        <v>414</v>
      </c>
      <c r="D28" s="43" t="s">
        <v>407</v>
      </c>
      <c r="E28" s="1" t="s">
        <v>23</v>
      </c>
      <c r="F28" s="44">
        <f t="shared" si="6"/>
        <v>2</v>
      </c>
      <c r="G28" s="20">
        <v>9.9999999999999995E-7</v>
      </c>
      <c r="H28" s="44">
        <v>4</v>
      </c>
      <c r="I28" s="20">
        <f t="shared" si="7"/>
        <v>4000000000</v>
      </c>
      <c r="J28" s="20">
        <f t="shared" si="8"/>
        <v>1.6</v>
      </c>
      <c r="K28" s="1"/>
      <c r="L28" s="1"/>
      <c r="M28" s="1"/>
      <c r="N28" s="1" t="s">
        <v>23</v>
      </c>
      <c r="O28" s="44">
        <f t="shared" si="9"/>
        <v>2</v>
      </c>
      <c r="P28" s="20">
        <v>1.0000000000000001E-5</v>
      </c>
      <c r="Q28" s="44">
        <v>22</v>
      </c>
      <c r="R28" s="20">
        <f t="shared" si="10"/>
        <v>1100000000</v>
      </c>
      <c r="S28" s="20">
        <f t="shared" si="11"/>
        <v>1.2941176470588236</v>
      </c>
      <c r="T28" s="1"/>
      <c r="U28" s="1"/>
      <c r="V28" s="19">
        <v>1.6</v>
      </c>
      <c r="W28" s="19">
        <v>1.2941176470588236</v>
      </c>
      <c r="X28" s="19">
        <f t="shared" si="12"/>
        <v>1.447058823529412</v>
      </c>
      <c r="Y28" s="19">
        <f t="shared" si="13"/>
        <v>0.21629148601000175</v>
      </c>
      <c r="Z28" s="1"/>
      <c r="AA28" s="1"/>
      <c r="AB28" s="1"/>
      <c r="AC28" s="1"/>
    </row>
    <row r="29" spans="1:29">
      <c r="A29" s="41" t="s">
        <v>27</v>
      </c>
      <c r="B29" s="41" t="s">
        <v>415</v>
      </c>
      <c r="C29" s="42" t="s">
        <v>416</v>
      </c>
      <c r="D29" s="43" t="s">
        <v>417</v>
      </c>
      <c r="E29" s="1" t="s">
        <v>27</v>
      </c>
      <c r="F29" s="44">
        <f t="shared" si="6"/>
        <v>2</v>
      </c>
      <c r="G29" s="20">
        <v>9.9999999999999995E-7</v>
      </c>
      <c r="H29" s="44">
        <v>6</v>
      </c>
      <c r="I29" s="20">
        <f t="shared" si="7"/>
        <v>6000000000</v>
      </c>
      <c r="J29" s="20">
        <f t="shared" si="8"/>
        <v>2.4</v>
      </c>
      <c r="K29" s="1"/>
      <c r="L29" s="1"/>
      <c r="M29" s="1"/>
      <c r="N29" s="1" t="s">
        <v>27</v>
      </c>
      <c r="O29" s="44">
        <f t="shared" si="9"/>
        <v>2</v>
      </c>
      <c r="P29" s="20">
        <v>1.0000000000000001E-5</v>
      </c>
      <c r="Q29" s="44">
        <v>12</v>
      </c>
      <c r="R29" s="20">
        <f t="shared" si="10"/>
        <v>600000000</v>
      </c>
      <c r="S29" s="20">
        <f t="shared" si="11"/>
        <v>0.70588235294117652</v>
      </c>
      <c r="T29" s="1"/>
      <c r="U29" s="1"/>
      <c r="V29" s="19">
        <v>2.4</v>
      </c>
      <c r="W29" s="19">
        <v>0.70588235294117652</v>
      </c>
      <c r="X29" s="19">
        <f t="shared" si="12"/>
        <v>1.5529411764705883</v>
      </c>
      <c r="Y29" s="19">
        <f t="shared" si="13"/>
        <v>1.1979220763630922</v>
      </c>
      <c r="Z29" s="1"/>
      <c r="AA29" s="1"/>
      <c r="AB29" s="1"/>
      <c r="AC29" s="1"/>
    </row>
    <row r="30" spans="1:29">
      <c r="A30" s="41" t="s">
        <v>32</v>
      </c>
      <c r="B30" s="41" t="s">
        <v>418</v>
      </c>
      <c r="C30" s="42" t="s">
        <v>419</v>
      </c>
      <c r="D30" s="43" t="s">
        <v>378</v>
      </c>
      <c r="E30" s="1" t="s">
        <v>32</v>
      </c>
      <c r="F30" s="44">
        <f t="shared" si="6"/>
        <v>2</v>
      </c>
      <c r="G30" s="20">
        <v>1.0000000000000001E-5</v>
      </c>
      <c r="H30" s="44">
        <v>19</v>
      </c>
      <c r="I30" s="20">
        <f t="shared" si="7"/>
        <v>1899999999.9999998</v>
      </c>
      <c r="J30" s="20">
        <f t="shared" si="8"/>
        <v>0.7599999999999999</v>
      </c>
      <c r="K30" s="1"/>
      <c r="L30" s="1"/>
      <c r="M30" s="1"/>
      <c r="N30" s="1" t="s">
        <v>32</v>
      </c>
      <c r="O30" s="44">
        <f t="shared" si="9"/>
        <v>2</v>
      </c>
      <c r="P30" s="20">
        <v>1.0000000000000001E-5</v>
      </c>
      <c r="Q30" s="44">
        <v>16</v>
      </c>
      <c r="R30" s="20">
        <f t="shared" si="10"/>
        <v>799999999.99999988</v>
      </c>
      <c r="S30" s="20">
        <f t="shared" si="11"/>
        <v>0.94117647058823517</v>
      </c>
      <c r="T30" s="1"/>
      <c r="U30" s="1"/>
      <c r="V30" s="19">
        <v>0.7599999999999999</v>
      </c>
      <c r="W30" s="19">
        <v>0.94117647058823517</v>
      </c>
      <c r="X30" s="19">
        <f t="shared" si="12"/>
        <v>0.85058823529411753</v>
      </c>
      <c r="Y30" s="19">
        <f t="shared" si="13"/>
        <v>0.1281111109443864</v>
      </c>
      <c r="Z30" s="1"/>
      <c r="AA30" s="1"/>
      <c r="AB30" s="1"/>
      <c r="AC30" s="1"/>
    </row>
    <row r="31" spans="1:29">
      <c r="A31" s="41" t="s">
        <v>37</v>
      </c>
      <c r="B31" s="41" t="s">
        <v>420</v>
      </c>
      <c r="C31" s="42" t="s">
        <v>421</v>
      </c>
      <c r="D31" s="43" t="s">
        <v>422</v>
      </c>
      <c r="E31" s="1" t="s">
        <v>37</v>
      </c>
      <c r="F31" s="44">
        <f t="shared" si="6"/>
        <v>2</v>
      </c>
      <c r="G31" s="20">
        <v>1.0000000000000001E-5</v>
      </c>
      <c r="H31" s="44">
        <v>18</v>
      </c>
      <c r="I31" s="20">
        <f t="shared" si="7"/>
        <v>1799999999.9999998</v>
      </c>
      <c r="J31" s="20">
        <f t="shared" si="8"/>
        <v>0.71999999999999986</v>
      </c>
      <c r="K31" s="1"/>
      <c r="L31" s="1"/>
      <c r="M31" s="1"/>
      <c r="N31" s="1" t="s">
        <v>37</v>
      </c>
      <c r="O31" s="44">
        <f t="shared" si="9"/>
        <v>2</v>
      </c>
      <c r="P31" s="20">
        <v>1.0000000000000001E-5</v>
      </c>
      <c r="Q31" s="44">
        <v>6</v>
      </c>
      <c r="R31" s="20">
        <f t="shared" si="10"/>
        <v>300000000</v>
      </c>
      <c r="S31" s="20">
        <f t="shared" si="11"/>
        <v>0.35294117647058826</v>
      </c>
      <c r="T31" s="1"/>
      <c r="U31" s="1"/>
      <c r="V31" s="19">
        <v>0.71999999999999986</v>
      </c>
      <c r="W31" s="19">
        <v>0.35294117647058826</v>
      </c>
      <c r="X31" s="19">
        <f t="shared" si="12"/>
        <v>0.53647058823529403</v>
      </c>
      <c r="Y31" s="19">
        <f t="shared" si="13"/>
        <v>0.25954978321200317</v>
      </c>
      <c r="Z31" s="1"/>
      <c r="AA31" s="1"/>
      <c r="AB31" s="1"/>
      <c r="AC31" s="1"/>
    </row>
    <row r="32" spans="1:29">
      <c r="A32" s="41" t="s">
        <v>41</v>
      </c>
      <c r="B32" s="41" t="s">
        <v>423</v>
      </c>
      <c r="C32" s="42" t="s">
        <v>424</v>
      </c>
      <c r="D32" s="43" t="s">
        <v>378</v>
      </c>
      <c r="E32" s="1" t="s">
        <v>41</v>
      </c>
      <c r="F32" s="44">
        <f t="shared" si="6"/>
        <v>2</v>
      </c>
      <c r="G32" s="20">
        <v>9.9999999999999995E-7</v>
      </c>
      <c r="H32" s="44">
        <v>3</v>
      </c>
      <c r="I32" s="20">
        <f t="shared" si="7"/>
        <v>3000000000</v>
      </c>
      <c r="J32" s="20">
        <f t="shared" si="8"/>
        <v>1.2</v>
      </c>
      <c r="K32" s="1"/>
      <c r="L32" s="1"/>
      <c r="M32" s="1"/>
      <c r="N32" s="1" t="s">
        <v>41</v>
      </c>
      <c r="O32" s="44">
        <f t="shared" si="9"/>
        <v>2</v>
      </c>
      <c r="P32" s="20">
        <v>1.0000000000000001E-5</v>
      </c>
      <c r="Q32" s="44">
        <v>13</v>
      </c>
      <c r="R32" s="20">
        <f t="shared" si="10"/>
        <v>650000000</v>
      </c>
      <c r="S32" s="20">
        <f t="shared" si="11"/>
        <v>0.76470588235294112</v>
      </c>
      <c r="T32" s="1"/>
      <c r="U32" s="1"/>
      <c r="V32" s="19">
        <v>1.2</v>
      </c>
      <c r="W32" s="19">
        <v>0.76470588235294112</v>
      </c>
      <c r="X32" s="19">
        <f t="shared" si="12"/>
        <v>0.98235294117647054</v>
      </c>
      <c r="Y32" s="19">
        <f t="shared" si="13"/>
        <v>0.30779942239885016</v>
      </c>
      <c r="Z32" s="1"/>
      <c r="AA32" s="1"/>
      <c r="AB32" s="1"/>
      <c r="AC32" s="1"/>
    </row>
    <row r="33" spans="1:29">
      <c r="A33" s="41"/>
      <c r="B33" s="41"/>
      <c r="C33" s="42"/>
      <c r="D33" s="43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>
      <c r="A34" s="29"/>
      <c r="B34" s="29"/>
      <c r="C34" s="30"/>
      <c r="D34" s="31"/>
      <c r="E34" s="3" t="s">
        <v>4</v>
      </c>
      <c r="F34" s="3" t="s">
        <v>331</v>
      </c>
      <c r="G34" s="3" t="s">
        <v>5</v>
      </c>
      <c r="H34" s="3" t="s">
        <v>332</v>
      </c>
      <c r="I34" s="3" t="s">
        <v>7</v>
      </c>
      <c r="J34" s="3" t="s">
        <v>8</v>
      </c>
      <c r="K34" s="3" t="s">
        <v>333</v>
      </c>
      <c r="L34" s="49"/>
      <c r="M34" s="50">
        <v>44065</v>
      </c>
      <c r="N34" s="3" t="s">
        <v>4</v>
      </c>
      <c r="O34" s="3" t="s">
        <v>331</v>
      </c>
      <c r="P34" s="3" t="s">
        <v>5</v>
      </c>
      <c r="Q34" s="3" t="s">
        <v>332</v>
      </c>
      <c r="R34" s="3" t="s">
        <v>7</v>
      </c>
      <c r="S34" s="3" t="s">
        <v>8</v>
      </c>
      <c r="T34" s="32" t="s">
        <v>333</v>
      </c>
      <c r="U34" s="3"/>
      <c r="V34" s="3" t="s">
        <v>10</v>
      </c>
      <c r="W34" s="3" t="s">
        <v>11</v>
      </c>
      <c r="X34" s="3" t="s">
        <v>0</v>
      </c>
      <c r="Y34" s="3" t="s">
        <v>12</v>
      </c>
      <c r="Z34" s="3"/>
      <c r="AA34" s="3"/>
      <c r="AB34" s="3"/>
      <c r="AC34" s="3"/>
    </row>
    <row r="35" spans="1:29">
      <c r="A35" s="33"/>
      <c r="B35" s="33"/>
      <c r="C35" s="34"/>
      <c r="D35" s="35"/>
      <c r="E35" s="8" t="s">
        <v>334</v>
      </c>
      <c r="F35" s="36">
        <v>2</v>
      </c>
      <c r="G35" s="13">
        <v>0.1</v>
      </c>
      <c r="H35" s="8" t="s">
        <v>49</v>
      </c>
      <c r="I35" s="8" t="s">
        <v>335</v>
      </c>
      <c r="J35" s="8"/>
      <c r="K35" s="8"/>
      <c r="L35" s="8"/>
      <c r="M35" s="8"/>
      <c r="N35" s="8" t="s">
        <v>334</v>
      </c>
      <c r="O35" s="36">
        <v>2</v>
      </c>
      <c r="P35" s="13">
        <v>0.1</v>
      </c>
      <c r="Q35" s="8" t="s">
        <v>49</v>
      </c>
      <c r="R35" s="39" t="s">
        <v>335</v>
      </c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</row>
    <row r="36" spans="1:29">
      <c r="A36" s="33"/>
      <c r="B36" s="33"/>
      <c r="C36" s="34"/>
      <c r="D36" s="35"/>
      <c r="E36" s="8" t="s">
        <v>336</v>
      </c>
      <c r="F36" s="36">
        <v>2</v>
      </c>
      <c r="G36" s="13">
        <v>1.0000000000000001E-5</v>
      </c>
      <c r="H36" s="36">
        <v>7</v>
      </c>
      <c r="I36" s="13">
        <f t="shared" ref="I36:I42" si="14">H36/G36/0.002</f>
        <v>350000000</v>
      </c>
      <c r="J36" s="12">
        <f t="shared" ref="J36:J42" si="15">I36/350000000</f>
        <v>1</v>
      </c>
      <c r="K36" s="8"/>
      <c r="L36" s="13">
        <f>AVERAGE(I36,R36)</f>
        <v>260000000</v>
      </c>
      <c r="M36" s="8"/>
      <c r="N36" s="8" t="s">
        <v>336</v>
      </c>
      <c r="O36" s="36">
        <v>2</v>
      </c>
      <c r="P36" s="13">
        <v>1E-4</v>
      </c>
      <c r="Q36" s="36">
        <v>34</v>
      </c>
      <c r="R36" s="13">
        <f t="shared" ref="R36:R42" si="16">Q36/P36/0.002</f>
        <v>170000000</v>
      </c>
      <c r="S36" s="12">
        <f t="shared" ref="S36:S42" si="17">R36/170000000</f>
        <v>1</v>
      </c>
      <c r="T36" s="8"/>
      <c r="U36" s="8"/>
      <c r="V36" s="36">
        <v>1</v>
      </c>
      <c r="W36" s="36">
        <v>1</v>
      </c>
      <c r="X36" s="36">
        <f t="shared" ref="X36:X42" si="18">AVERAGE(V36:W36)</f>
        <v>1</v>
      </c>
      <c r="Y36" s="8"/>
      <c r="Z36" s="8"/>
      <c r="AA36" s="8"/>
      <c r="AB36" s="8"/>
      <c r="AC36" s="8"/>
    </row>
    <row r="37" spans="1:29">
      <c r="A37" s="41" t="s">
        <v>45</v>
      </c>
      <c r="B37" s="41" t="s">
        <v>425</v>
      </c>
      <c r="C37" s="42" t="s">
        <v>426</v>
      </c>
      <c r="D37" s="43" t="s">
        <v>378</v>
      </c>
      <c r="E37" s="1" t="s">
        <v>45</v>
      </c>
      <c r="F37" s="44">
        <v>2</v>
      </c>
      <c r="G37" s="20">
        <v>1.0000000000000001E-5</v>
      </c>
      <c r="H37" s="44">
        <v>6</v>
      </c>
      <c r="I37" s="20">
        <f t="shared" si="14"/>
        <v>300000000</v>
      </c>
      <c r="J37" s="19">
        <f t="shared" si="15"/>
        <v>0.8571428571428571</v>
      </c>
      <c r="K37" s="1" t="s">
        <v>427</v>
      </c>
      <c r="L37" s="20">
        <f>L36/1000*2</f>
        <v>520000</v>
      </c>
      <c r="M37" s="1"/>
      <c r="N37" s="1" t="s">
        <v>45</v>
      </c>
      <c r="O37" s="44">
        <v>2</v>
      </c>
      <c r="P37" s="20">
        <v>1E-4</v>
      </c>
      <c r="Q37" s="44">
        <v>15</v>
      </c>
      <c r="R37" s="20">
        <f t="shared" si="16"/>
        <v>75000000</v>
      </c>
      <c r="S37" s="19">
        <f t="shared" si="17"/>
        <v>0.44117647058823528</v>
      </c>
      <c r="T37" s="1" t="s">
        <v>427</v>
      </c>
      <c r="U37" s="1"/>
      <c r="V37" s="19">
        <v>0.8571428571428571</v>
      </c>
      <c r="W37" s="19">
        <v>0.44117647058823528</v>
      </c>
      <c r="X37" s="19">
        <f t="shared" si="18"/>
        <v>0.64915966386554613</v>
      </c>
      <c r="Y37" s="19">
        <f t="shared" ref="Y37:Y42" si="19">STDEV(V37:W37)</f>
        <v>0.29413265267843819</v>
      </c>
      <c r="Z37" s="1"/>
      <c r="AA37" s="1"/>
      <c r="AB37" s="1"/>
      <c r="AC37" s="1"/>
    </row>
    <row r="38" spans="1:29">
      <c r="A38" s="41" t="s">
        <v>50</v>
      </c>
      <c r="B38" s="41" t="s">
        <v>428</v>
      </c>
      <c r="C38" s="42" t="s">
        <v>429</v>
      </c>
      <c r="D38" s="43" t="s">
        <v>378</v>
      </c>
      <c r="E38" s="1" t="s">
        <v>50</v>
      </c>
      <c r="F38" s="44">
        <v>2</v>
      </c>
      <c r="G38" s="20">
        <v>1.0000000000000001E-5</v>
      </c>
      <c r="H38" s="44">
        <v>4</v>
      </c>
      <c r="I38" s="20">
        <f t="shared" si="14"/>
        <v>199999999.99999997</v>
      </c>
      <c r="J38" s="19">
        <f t="shared" si="15"/>
        <v>0.5714285714285714</v>
      </c>
      <c r="K38" s="1" t="s">
        <v>427</v>
      </c>
      <c r="L38" s="1"/>
      <c r="M38" s="1"/>
      <c r="N38" s="1" t="s">
        <v>50</v>
      </c>
      <c r="O38" s="44">
        <v>2</v>
      </c>
      <c r="P38" s="20">
        <v>1.0000000000000001E-5</v>
      </c>
      <c r="Q38" s="44">
        <v>6</v>
      </c>
      <c r="R38" s="20">
        <f t="shared" si="16"/>
        <v>300000000</v>
      </c>
      <c r="S38" s="19">
        <f t="shared" si="17"/>
        <v>1.7647058823529411</v>
      </c>
      <c r="T38" s="1" t="s">
        <v>427</v>
      </c>
      <c r="U38" s="1"/>
      <c r="V38" s="19">
        <v>0.5714285714285714</v>
      </c>
      <c r="W38" s="19">
        <v>1.7647058823529411</v>
      </c>
      <c r="X38" s="19">
        <f t="shared" si="18"/>
        <v>1.1680672268907561</v>
      </c>
      <c r="Y38" s="19">
        <f t="shared" si="19"/>
        <v>0.84377447839067043</v>
      </c>
      <c r="Z38" s="1"/>
      <c r="AA38" s="1"/>
      <c r="AB38" s="1"/>
      <c r="AC38" s="1"/>
    </row>
    <row r="39" spans="1:29">
      <c r="A39" s="41" t="s">
        <v>54</v>
      </c>
      <c r="B39" s="41" t="s">
        <v>430</v>
      </c>
      <c r="C39" s="42" t="s">
        <v>431</v>
      </c>
      <c r="D39" s="43" t="s">
        <v>432</v>
      </c>
      <c r="E39" s="1" t="s">
        <v>54</v>
      </c>
      <c r="F39" s="44">
        <v>2</v>
      </c>
      <c r="G39" s="20">
        <v>1E-3</v>
      </c>
      <c r="H39" s="44">
        <v>3</v>
      </c>
      <c r="I39" s="20">
        <f t="shared" si="14"/>
        <v>1500000</v>
      </c>
      <c r="J39" s="19">
        <f t="shared" si="15"/>
        <v>4.2857142857142859E-3</v>
      </c>
      <c r="K39" s="1" t="s">
        <v>427</v>
      </c>
      <c r="L39" s="1"/>
      <c r="M39" s="1"/>
      <c r="N39" s="1" t="s">
        <v>54</v>
      </c>
      <c r="O39" s="44">
        <v>2</v>
      </c>
      <c r="P39" s="20">
        <v>1E-3</v>
      </c>
      <c r="Q39" s="44">
        <v>14</v>
      </c>
      <c r="R39" s="20">
        <f t="shared" si="16"/>
        <v>7000000</v>
      </c>
      <c r="S39" s="19">
        <f t="shared" si="17"/>
        <v>4.1176470588235294E-2</v>
      </c>
      <c r="T39" s="1" t="s">
        <v>427</v>
      </c>
      <c r="U39" s="1"/>
      <c r="V39" s="19">
        <v>4.2857142857142859E-3</v>
      </c>
      <c r="W39" s="19">
        <v>4.1176470588235294E-2</v>
      </c>
      <c r="X39" s="19">
        <f t="shared" si="18"/>
        <v>2.2731092436974791E-2</v>
      </c>
      <c r="Y39" s="19">
        <f t="shared" si="19"/>
        <v>2.6085703944612969E-2</v>
      </c>
      <c r="Z39" s="1"/>
      <c r="AA39" s="1"/>
      <c r="AB39" s="1"/>
      <c r="AC39" s="1"/>
    </row>
    <row r="40" spans="1:29">
      <c r="A40" s="41" t="s">
        <v>58</v>
      </c>
      <c r="B40" s="41" t="s">
        <v>433</v>
      </c>
      <c r="C40" s="42" t="s">
        <v>434</v>
      </c>
      <c r="D40" s="43" t="s">
        <v>435</v>
      </c>
      <c r="E40" s="1" t="s">
        <v>58</v>
      </c>
      <c r="F40" s="44">
        <v>2</v>
      </c>
      <c r="G40" s="20">
        <v>1E-4</v>
      </c>
      <c r="H40" s="44">
        <v>8</v>
      </c>
      <c r="I40" s="20">
        <f t="shared" si="14"/>
        <v>40000000</v>
      </c>
      <c r="J40" s="19">
        <f t="shared" si="15"/>
        <v>0.11428571428571428</v>
      </c>
      <c r="K40" s="1" t="s">
        <v>427</v>
      </c>
      <c r="L40" s="1"/>
      <c r="M40" s="1"/>
      <c r="N40" s="1" t="s">
        <v>58</v>
      </c>
      <c r="O40" s="44">
        <v>2</v>
      </c>
      <c r="P40" s="20">
        <v>1E-4</v>
      </c>
      <c r="Q40" s="44">
        <v>4</v>
      </c>
      <c r="R40" s="20">
        <f t="shared" si="16"/>
        <v>20000000</v>
      </c>
      <c r="S40" s="19">
        <f t="shared" si="17"/>
        <v>0.11764705882352941</v>
      </c>
      <c r="T40" s="1" t="s">
        <v>427</v>
      </c>
      <c r="U40" s="1"/>
      <c r="V40" s="19">
        <v>0.11428571428571428</v>
      </c>
      <c r="W40" s="19">
        <v>0.11764705882352941</v>
      </c>
      <c r="X40" s="19">
        <f t="shared" si="18"/>
        <v>0.11596638655462185</v>
      </c>
      <c r="Y40" s="19">
        <f t="shared" si="19"/>
        <v>2.3768295165934386E-3</v>
      </c>
      <c r="Z40" s="1"/>
      <c r="AA40" s="1"/>
      <c r="AB40" s="1"/>
      <c r="AC40" s="1"/>
    </row>
    <row r="41" spans="1:29">
      <c r="A41" s="41" t="s">
        <v>63</v>
      </c>
      <c r="B41" s="41" t="s">
        <v>436</v>
      </c>
      <c r="C41" s="42" t="s">
        <v>437</v>
      </c>
      <c r="D41" s="43" t="s">
        <v>435</v>
      </c>
      <c r="E41" s="1" t="s">
        <v>63</v>
      </c>
      <c r="F41" s="44">
        <v>2</v>
      </c>
      <c r="G41" s="20">
        <v>1.0000000000000001E-5</v>
      </c>
      <c r="H41" s="44">
        <v>7</v>
      </c>
      <c r="I41" s="20">
        <f t="shared" si="14"/>
        <v>350000000</v>
      </c>
      <c r="J41" s="19">
        <f t="shared" si="15"/>
        <v>1</v>
      </c>
      <c r="K41" s="1"/>
      <c r="L41" s="1"/>
      <c r="M41" s="1"/>
      <c r="N41" s="1" t="s">
        <v>63</v>
      </c>
      <c r="O41" s="44">
        <v>2</v>
      </c>
      <c r="P41" s="20">
        <v>1.0000000000000001E-5</v>
      </c>
      <c r="Q41" s="44">
        <v>4</v>
      </c>
      <c r="R41" s="20">
        <f t="shared" si="16"/>
        <v>199999999.99999997</v>
      </c>
      <c r="S41" s="19">
        <f t="shared" si="17"/>
        <v>1.1764705882352939</v>
      </c>
      <c r="T41" s="1"/>
      <c r="U41" s="1"/>
      <c r="V41" s="19">
        <v>1</v>
      </c>
      <c r="W41" s="19">
        <v>1.1764705882352939</v>
      </c>
      <c r="X41" s="19">
        <f t="shared" si="18"/>
        <v>1.088235294117647</v>
      </c>
      <c r="Y41" s="19">
        <f t="shared" si="19"/>
        <v>0.12478354962115532</v>
      </c>
      <c r="Z41" s="1"/>
      <c r="AA41" s="1"/>
      <c r="AB41" s="1"/>
      <c r="AC41" s="1"/>
    </row>
    <row r="42" spans="1:29">
      <c r="A42" s="41" t="s">
        <v>66</v>
      </c>
      <c r="B42" s="41" t="s">
        <v>438</v>
      </c>
      <c r="C42" s="42" t="s">
        <v>439</v>
      </c>
      <c r="D42" s="43" t="s">
        <v>440</v>
      </c>
      <c r="E42" s="1" t="s">
        <v>66</v>
      </c>
      <c r="F42" s="44">
        <v>2</v>
      </c>
      <c r="G42" s="20">
        <v>1.0000000000000001E-5</v>
      </c>
      <c r="H42" s="44">
        <v>5</v>
      </c>
      <c r="I42" s="20">
        <f t="shared" si="14"/>
        <v>249999999.99999997</v>
      </c>
      <c r="J42" s="19">
        <f t="shared" si="15"/>
        <v>0.71428571428571419</v>
      </c>
      <c r="K42" s="1"/>
      <c r="L42" s="1"/>
      <c r="M42" s="1"/>
      <c r="N42" s="1" t="s">
        <v>66</v>
      </c>
      <c r="O42" s="44">
        <v>2</v>
      </c>
      <c r="P42" s="20">
        <v>1.0000000000000001E-5</v>
      </c>
      <c r="Q42" s="44">
        <v>7</v>
      </c>
      <c r="R42" s="20">
        <f t="shared" si="16"/>
        <v>350000000</v>
      </c>
      <c r="S42" s="19">
        <f t="shared" si="17"/>
        <v>2.0588235294117645</v>
      </c>
      <c r="T42" s="1"/>
      <c r="U42" s="1"/>
      <c r="V42" s="19">
        <v>0.71428571428571419</v>
      </c>
      <c r="W42" s="19">
        <v>2.0588235294117645</v>
      </c>
      <c r="X42" s="19">
        <f t="shared" si="18"/>
        <v>1.3865546218487395</v>
      </c>
      <c r="Y42" s="19">
        <f t="shared" si="19"/>
        <v>0.95073180663737455</v>
      </c>
      <c r="Z42" s="1"/>
      <c r="AA42" s="1"/>
      <c r="AB42" s="1"/>
      <c r="AC42" s="1"/>
    </row>
    <row r="43" spans="1:29">
      <c r="A43" s="41" t="s">
        <v>69</v>
      </c>
      <c r="B43" s="41" t="s">
        <v>441</v>
      </c>
      <c r="C43" s="42" t="s">
        <v>442</v>
      </c>
      <c r="D43" s="43" t="s">
        <v>443</v>
      </c>
      <c r="E43" s="1" t="s">
        <v>69</v>
      </c>
      <c r="F43" s="44">
        <v>2</v>
      </c>
      <c r="G43" s="1" t="s">
        <v>249</v>
      </c>
      <c r="H43" s="1"/>
      <c r="I43" s="2"/>
      <c r="J43" s="21"/>
      <c r="K43" s="1"/>
      <c r="L43" s="1"/>
      <c r="M43" s="1"/>
      <c r="N43" s="1" t="s">
        <v>69</v>
      </c>
      <c r="O43" s="44">
        <v>2</v>
      </c>
      <c r="P43" s="1" t="s">
        <v>249</v>
      </c>
      <c r="Q43" s="1"/>
      <c r="R43" s="2"/>
      <c r="S43" s="21"/>
      <c r="T43" s="1"/>
      <c r="U43" s="1"/>
      <c r="V43" s="21"/>
      <c r="W43" s="21"/>
      <c r="X43" s="1" t="s">
        <v>444</v>
      </c>
      <c r="Y43" s="21"/>
      <c r="Z43" s="1"/>
      <c r="AA43" s="1"/>
      <c r="AB43" s="1"/>
      <c r="AC43" s="1"/>
    </row>
    <row r="44" spans="1:29">
      <c r="A44" s="41" t="s">
        <v>73</v>
      </c>
      <c r="B44" s="41" t="s">
        <v>445</v>
      </c>
      <c r="C44" s="42" t="s">
        <v>446</v>
      </c>
      <c r="D44" s="43" t="s">
        <v>447</v>
      </c>
      <c r="E44" s="1" t="s">
        <v>73</v>
      </c>
      <c r="F44" s="44">
        <v>2</v>
      </c>
      <c r="G44" s="20">
        <v>1.0000000000000001E-5</v>
      </c>
      <c r="H44" s="44">
        <v>10</v>
      </c>
      <c r="I44" s="20">
        <f>H44/G44/0.002</f>
        <v>499999999.99999994</v>
      </c>
      <c r="J44" s="19">
        <f>I44/350000000</f>
        <v>1.4285714285714284</v>
      </c>
      <c r="K44" s="1"/>
      <c r="L44" s="1"/>
      <c r="M44" s="1"/>
      <c r="N44" s="1" t="s">
        <v>73</v>
      </c>
      <c r="O44" s="44">
        <v>2</v>
      </c>
      <c r="P44" s="20">
        <v>1.0000000000000001E-5</v>
      </c>
      <c r="Q44" s="44">
        <v>1</v>
      </c>
      <c r="R44" s="20">
        <f>Q44/P44/0.002</f>
        <v>49999999.999999993</v>
      </c>
      <c r="S44" s="19">
        <f>R44/170000000</f>
        <v>0.29411764705882348</v>
      </c>
      <c r="T44" s="1"/>
      <c r="U44" s="1"/>
      <c r="V44" s="19">
        <v>1.4285714285714284</v>
      </c>
      <c r="W44" s="19">
        <v>0.29411764705882348</v>
      </c>
      <c r="X44" s="19">
        <f>AVERAGE(V44:W44)</f>
        <v>0.86134453781512588</v>
      </c>
      <c r="Y44" s="19">
        <f>STDEV(V44:W44)</f>
        <v>0.80217996185028506</v>
      </c>
      <c r="Z44" s="1"/>
      <c r="AA44" s="1"/>
      <c r="AB44" s="1"/>
      <c r="AC44" s="1"/>
    </row>
    <row r="45" spans="1:29">
      <c r="A45" s="41" t="s">
        <v>78</v>
      </c>
      <c r="B45" s="41" t="s">
        <v>448</v>
      </c>
      <c r="C45" s="42" t="s">
        <v>65</v>
      </c>
      <c r="D45" s="43"/>
      <c r="E45" s="1" t="s">
        <v>78</v>
      </c>
      <c r="F45" s="44">
        <v>2</v>
      </c>
      <c r="G45" s="1" t="s">
        <v>249</v>
      </c>
      <c r="H45" s="1"/>
      <c r="I45" s="1"/>
      <c r="J45" s="1"/>
      <c r="K45" s="1"/>
      <c r="L45" s="1"/>
      <c r="M45" s="1"/>
      <c r="N45" s="1" t="s">
        <v>78</v>
      </c>
      <c r="O45" s="44">
        <v>2</v>
      </c>
      <c r="P45" s="1" t="s">
        <v>249</v>
      </c>
      <c r="Q45" s="1"/>
      <c r="R45" s="1"/>
      <c r="S45" s="1"/>
      <c r="T45" s="1"/>
      <c r="U45" s="1"/>
      <c r="V45" s="1"/>
      <c r="W45" s="1"/>
      <c r="X45" s="1" t="s">
        <v>444</v>
      </c>
      <c r="Y45" s="1"/>
      <c r="Z45" s="1"/>
      <c r="AA45" s="1"/>
      <c r="AB45" s="1"/>
      <c r="AC45" s="1"/>
    </row>
    <row r="46" spans="1:29">
      <c r="A46" s="41" t="s">
        <v>83</v>
      </c>
      <c r="B46" s="41" t="s">
        <v>449</v>
      </c>
      <c r="C46" s="42" t="s">
        <v>305</v>
      </c>
      <c r="D46" s="43"/>
      <c r="E46" s="1" t="s">
        <v>83</v>
      </c>
      <c r="F46" s="44">
        <v>2</v>
      </c>
      <c r="G46" s="1" t="s">
        <v>249</v>
      </c>
      <c r="H46" s="1"/>
      <c r="I46" s="1"/>
      <c r="J46" s="1"/>
      <c r="K46" s="1"/>
      <c r="L46" s="1"/>
      <c r="M46" s="1"/>
      <c r="N46" s="1" t="s">
        <v>83</v>
      </c>
      <c r="O46" s="44">
        <v>2</v>
      </c>
      <c r="P46" s="1" t="s">
        <v>249</v>
      </c>
      <c r="Q46" s="1"/>
      <c r="R46" s="1"/>
      <c r="S46" s="1"/>
      <c r="T46" s="1"/>
      <c r="U46" s="1"/>
      <c r="V46" s="1"/>
      <c r="W46" s="1"/>
      <c r="X46" s="1" t="s">
        <v>444</v>
      </c>
      <c r="Y46" s="1"/>
      <c r="Z46" s="1"/>
      <c r="AA46" s="1"/>
      <c r="AB46" s="1"/>
      <c r="AC46" s="1"/>
    </row>
    <row r="47" spans="1:29">
      <c r="A47" s="41" t="s">
        <v>86</v>
      </c>
      <c r="B47" s="41" t="s">
        <v>450</v>
      </c>
      <c r="C47" s="42" t="s">
        <v>314</v>
      </c>
      <c r="D47" s="43" t="s">
        <v>451</v>
      </c>
      <c r="E47" s="1" t="s">
        <v>86</v>
      </c>
      <c r="F47" s="44">
        <v>2</v>
      </c>
      <c r="G47" s="1" t="s">
        <v>249</v>
      </c>
      <c r="H47" s="1"/>
      <c r="I47" s="1"/>
      <c r="J47" s="1"/>
      <c r="K47" s="1"/>
      <c r="L47" s="1"/>
      <c r="M47" s="1"/>
      <c r="N47" s="1" t="s">
        <v>86</v>
      </c>
      <c r="O47" s="44">
        <v>2</v>
      </c>
      <c r="P47" s="1" t="s">
        <v>249</v>
      </c>
      <c r="Q47" s="1"/>
      <c r="R47" s="1"/>
      <c r="S47" s="1"/>
      <c r="T47" s="1"/>
      <c r="U47" s="1"/>
      <c r="V47" s="1"/>
      <c r="W47" s="1"/>
      <c r="X47" s="1" t="s">
        <v>444</v>
      </c>
      <c r="Y47" s="1"/>
      <c r="Z47" s="1"/>
      <c r="AA47" s="1"/>
      <c r="AB47" s="1"/>
      <c r="AC47" s="1"/>
    </row>
    <row r="48" spans="1:29">
      <c r="A48" s="41" t="s">
        <v>90</v>
      </c>
      <c r="B48" s="41" t="s">
        <v>452</v>
      </c>
      <c r="C48" s="42">
        <v>16</v>
      </c>
      <c r="D48" s="43" t="s">
        <v>453</v>
      </c>
      <c r="E48" s="1" t="s">
        <v>90</v>
      </c>
      <c r="F48" s="44">
        <v>2</v>
      </c>
      <c r="G48" s="1" t="s">
        <v>249</v>
      </c>
      <c r="H48" s="1"/>
      <c r="I48" s="1"/>
      <c r="J48" s="1"/>
      <c r="K48" s="1"/>
      <c r="L48" s="1"/>
      <c r="M48" s="1"/>
      <c r="N48" s="1" t="s">
        <v>90</v>
      </c>
      <c r="O48" s="44">
        <v>2</v>
      </c>
      <c r="P48" s="1" t="s">
        <v>249</v>
      </c>
      <c r="Q48" s="1"/>
      <c r="R48" s="1"/>
      <c r="S48" s="1"/>
      <c r="T48" s="1"/>
      <c r="U48" s="1"/>
      <c r="V48" s="1"/>
      <c r="W48" s="1"/>
      <c r="X48" s="1" t="s">
        <v>444</v>
      </c>
      <c r="Y48" s="1"/>
      <c r="Z48" s="1"/>
      <c r="AA48" s="1"/>
      <c r="AB48" s="1"/>
      <c r="AC48" s="1"/>
    </row>
    <row r="49" spans="1:29">
      <c r="A49" s="41"/>
      <c r="B49" s="41"/>
      <c r="C49" s="42"/>
      <c r="D49" s="43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>
      <c r="A50" s="29"/>
      <c r="B50" s="29"/>
      <c r="C50" s="30"/>
      <c r="D50" s="31"/>
      <c r="E50" s="3" t="s">
        <v>4</v>
      </c>
      <c r="F50" s="3" t="s">
        <v>331</v>
      </c>
      <c r="G50" s="3" t="s">
        <v>5</v>
      </c>
      <c r="H50" s="3" t="s">
        <v>332</v>
      </c>
      <c r="I50" s="3" t="s">
        <v>7</v>
      </c>
      <c r="J50" s="3" t="s">
        <v>8</v>
      </c>
      <c r="K50" s="3" t="s">
        <v>333</v>
      </c>
      <c r="L50" s="49"/>
      <c r="M50" s="50">
        <v>44072</v>
      </c>
      <c r="N50" s="3" t="s">
        <v>4</v>
      </c>
      <c r="O50" s="3" t="s">
        <v>331</v>
      </c>
      <c r="P50" s="3" t="s">
        <v>5</v>
      </c>
      <c r="Q50" s="3" t="s">
        <v>332</v>
      </c>
      <c r="R50" s="3" t="s">
        <v>7</v>
      </c>
      <c r="S50" s="3" t="s">
        <v>8</v>
      </c>
      <c r="T50" s="32" t="s">
        <v>333</v>
      </c>
      <c r="U50" s="3"/>
      <c r="V50" s="3" t="s">
        <v>10</v>
      </c>
      <c r="W50" s="3" t="s">
        <v>11</v>
      </c>
      <c r="X50" s="3" t="s">
        <v>0</v>
      </c>
      <c r="Y50" s="3" t="s">
        <v>12</v>
      </c>
      <c r="Z50" s="3"/>
      <c r="AA50" s="3"/>
      <c r="AB50" s="3"/>
      <c r="AC50" s="3"/>
    </row>
    <row r="51" spans="1:29">
      <c r="A51" s="33"/>
      <c r="B51" s="33"/>
      <c r="C51" s="34"/>
      <c r="D51" s="35"/>
      <c r="E51" s="8" t="s">
        <v>334</v>
      </c>
      <c r="F51" s="36">
        <v>2</v>
      </c>
      <c r="G51" s="13">
        <v>0.1</v>
      </c>
      <c r="H51" s="8" t="s">
        <v>49</v>
      </c>
      <c r="I51" s="8" t="s">
        <v>335</v>
      </c>
      <c r="J51" s="8"/>
      <c r="K51" s="8"/>
      <c r="L51" s="8"/>
      <c r="M51" s="8"/>
      <c r="N51" s="8" t="s">
        <v>334</v>
      </c>
      <c r="O51" s="36">
        <v>2</v>
      </c>
      <c r="P51" s="13">
        <v>0.1</v>
      </c>
      <c r="Q51" s="8" t="s">
        <v>49</v>
      </c>
      <c r="R51" s="39" t="s">
        <v>335</v>
      </c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</row>
    <row r="52" spans="1:29">
      <c r="A52" s="33"/>
      <c r="B52" s="33"/>
      <c r="C52" s="34"/>
      <c r="D52" s="35"/>
      <c r="E52" s="8" t="s">
        <v>336</v>
      </c>
      <c r="F52" s="36">
        <v>2</v>
      </c>
      <c r="G52" s="13">
        <v>1.0000000000000001E-5</v>
      </c>
      <c r="H52" s="36">
        <v>4</v>
      </c>
      <c r="I52" s="13">
        <f>H52/G52/0.002</f>
        <v>199999999.99999997</v>
      </c>
      <c r="J52" s="13">
        <f>I52/200000000</f>
        <v>0.99999999999999989</v>
      </c>
      <c r="K52" s="8"/>
      <c r="L52" s="13">
        <f>AVERAGE(I52,R52)</f>
        <v>145000000</v>
      </c>
      <c r="M52" s="8"/>
      <c r="N52" s="8" t="s">
        <v>336</v>
      </c>
      <c r="O52" s="36">
        <v>2</v>
      </c>
      <c r="P52" s="13">
        <v>1E-4</v>
      </c>
      <c r="Q52" s="36">
        <v>18</v>
      </c>
      <c r="R52" s="13">
        <f>Q52/P52/0.002</f>
        <v>90000000</v>
      </c>
      <c r="S52" s="13">
        <f>R52/90000000</f>
        <v>1</v>
      </c>
      <c r="T52" s="8"/>
      <c r="U52" s="8"/>
      <c r="V52" s="12">
        <v>0.99999999999999989</v>
      </c>
      <c r="W52" s="12">
        <v>1</v>
      </c>
      <c r="X52" s="12">
        <f>AVERAGE(V52:W52)</f>
        <v>1</v>
      </c>
      <c r="Y52" s="12">
        <f>STDEV(V52:W52)</f>
        <v>1.1102230246251565E-16</v>
      </c>
      <c r="Z52" s="8"/>
      <c r="AA52" s="8"/>
      <c r="AB52" s="8"/>
      <c r="AC52" s="8"/>
    </row>
    <row r="53" spans="1:29">
      <c r="A53" s="41" t="s">
        <v>93</v>
      </c>
      <c r="B53" s="41" t="s">
        <v>454</v>
      </c>
      <c r="C53" s="42" t="s">
        <v>455</v>
      </c>
      <c r="D53" s="43" t="s">
        <v>456</v>
      </c>
      <c r="E53" s="1" t="s">
        <v>93</v>
      </c>
      <c r="F53" s="44">
        <v>2</v>
      </c>
      <c r="G53" s="1" t="s">
        <v>249</v>
      </c>
      <c r="H53" s="1"/>
      <c r="I53" s="2"/>
      <c r="J53" s="2"/>
      <c r="K53" s="1"/>
      <c r="L53" s="20">
        <f>L52/1000*2</f>
        <v>290000</v>
      </c>
      <c r="M53" s="1"/>
      <c r="N53" s="1" t="s">
        <v>93</v>
      </c>
      <c r="O53" s="44">
        <v>2</v>
      </c>
      <c r="P53" s="1" t="s">
        <v>249</v>
      </c>
      <c r="Q53" s="1"/>
      <c r="R53" s="2"/>
      <c r="S53" s="2"/>
      <c r="T53" s="1"/>
      <c r="U53" s="1"/>
      <c r="V53" s="21"/>
      <c r="W53" s="21"/>
      <c r="X53" s="1" t="s">
        <v>457</v>
      </c>
      <c r="Y53" s="21"/>
      <c r="Z53" s="1"/>
      <c r="AA53" s="1"/>
      <c r="AB53" s="1"/>
      <c r="AC53" s="1"/>
    </row>
    <row r="54" spans="1:29">
      <c r="A54" s="41" t="s">
        <v>97</v>
      </c>
      <c r="B54" s="41" t="s">
        <v>458</v>
      </c>
      <c r="C54" s="42" t="s">
        <v>459</v>
      </c>
      <c r="D54" s="43"/>
      <c r="E54" s="1" t="s">
        <v>97</v>
      </c>
      <c r="F54" s="44">
        <v>2</v>
      </c>
      <c r="G54" s="1" t="s">
        <v>249</v>
      </c>
      <c r="H54" s="1"/>
      <c r="I54" s="2"/>
      <c r="J54" s="2"/>
      <c r="K54" s="1"/>
      <c r="L54" s="1"/>
      <c r="M54" s="1"/>
      <c r="N54" s="1" t="s">
        <v>97</v>
      </c>
      <c r="O54" s="44">
        <v>2</v>
      </c>
      <c r="P54" s="1" t="s">
        <v>249</v>
      </c>
      <c r="Q54" s="1"/>
      <c r="R54" s="2"/>
      <c r="S54" s="2"/>
      <c r="T54" s="1"/>
      <c r="U54" s="1"/>
      <c r="V54" s="21"/>
      <c r="W54" s="21"/>
      <c r="X54" s="1" t="s">
        <v>457</v>
      </c>
      <c r="Y54" s="21"/>
      <c r="Z54" s="1"/>
      <c r="AA54" s="1"/>
      <c r="AB54" s="1"/>
      <c r="AC54" s="1"/>
    </row>
    <row r="55" spans="1:29">
      <c r="A55" s="41" t="s">
        <v>101</v>
      </c>
      <c r="B55" s="41" t="s">
        <v>460</v>
      </c>
      <c r="C55" s="42" t="s">
        <v>461</v>
      </c>
      <c r="D55" s="43" t="s">
        <v>462</v>
      </c>
      <c r="E55" s="1" t="s">
        <v>101</v>
      </c>
      <c r="F55" s="44">
        <v>2</v>
      </c>
      <c r="G55" s="1" t="s">
        <v>249</v>
      </c>
      <c r="H55" s="1"/>
      <c r="I55" s="2"/>
      <c r="J55" s="2"/>
      <c r="K55" s="1"/>
      <c r="L55" s="1"/>
      <c r="M55" s="1"/>
      <c r="N55" s="1" t="s">
        <v>101</v>
      </c>
      <c r="O55" s="44">
        <v>2</v>
      </c>
      <c r="P55" s="1" t="s">
        <v>249</v>
      </c>
      <c r="Q55" s="1"/>
      <c r="R55" s="2"/>
      <c r="S55" s="2"/>
      <c r="T55" s="1"/>
      <c r="U55" s="1"/>
      <c r="V55" s="21"/>
      <c r="W55" s="21"/>
      <c r="X55" s="1" t="s">
        <v>457</v>
      </c>
      <c r="Y55" s="21"/>
      <c r="Z55" s="1"/>
      <c r="AA55" s="1"/>
      <c r="AB55" s="1"/>
      <c r="AC55" s="1"/>
    </row>
    <row r="56" spans="1:29">
      <c r="A56" s="41" t="s">
        <v>106</v>
      </c>
      <c r="B56" s="41" t="s">
        <v>463</v>
      </c>
      <c r="C56" s="42" t="s">
        <v>464</v>
      </c>
      <c r="D56" s="43"/>
      <c r="E56" s="1" t="s">
        <v>106</v>
      </c>
      <c r="F56" s="44">
        <v>2</v>
      </c>
      <c r="G56" s="1" t="s">
        <v>249</v>
      </c>
      <c r="H56" s="1"/>
      <c r="I56" s="2"/>
      <c r="J56" s="2"/>
      <c r="K56" s="1"/>
      <c r="L56" s="1"/>
      <c r="M56" s="1"/>
      <c r="N56" s="1" t="s">
        <v>106</v>
      </c>
      <c r="O56" s="44">
        <v>2</v>
      </c>
      <c r="P56" s="1" t="s">
        <v>249</v>
      </c>
      <c r="Q56" s="1"/>
      <c r="R56" s="2"/>
      <c r="S56" s="2"/>
      <c r="T56" s="1"/>
      <c r="U56" s="1"/>
      <c r="V56" s="21"/>
      <c r="W56" s="21"/>
      <c r="X56" s="1" t="s">
        <v>457</v>
      </c>
      <c r="Y56" s="21"/>
      <c r="Z56" s="1"/>
      <c r="AA56" s="1"/>
      <c r="AB56" s="1"/>
      <c r="AC56" s="1"/>
    </row>
    <row r="57" spans="1:29">
      <c r="A57" s="41" t="s">
        <v>111</v>
      </c>
      <c r="B57" s="41" t="s">
        <v>465</v>
      </c>
      <c r="C57" s="42" t="s">
        <v>466</v>
      </c>
      <c r="D57" s="43" t="s">
        <v>467</v>
      </c>
      <c r="E57" s="1" t="s">
        <v>111</v>
      </c>
      <c r="F57" s="44">
        <v>2</v>
      </c>
      <c r="G57" s="1" t="s">
        <v>249</v>
      </c>
      <c r="H57" s="1"/>
      <c r="I57" s="2"/>
      <c r="J57" s="2"/>
      <c r="K57" s="1"/>
      <c r="L57" s="1"/>
      <c r="M57" s="1"/>
      <c r="N57" s="1" t="s">
        <v>111</v>
      </c>
      <c r="O57" s="44">
        <v>2</v>
      </c>
      <c r="P57" s="1" t="s">
        <v>249</v>
      </c>
      <c r="Q57" s="1"/>
      <c r="R57" s="2"/>
      <c r="S57" s="2"/>
      <c r="T57" s="1"/>
      <c r="U57" s="1"/>
      <c r="V57" s="21"/>
      <c r="W57" s="21"/>
      <c r="X57" s="1" t="s">
        <v>457</v>
      </c>
      <c r="Y57" s="21"/>
      <c r="Z57" s="1"/>
      <c r="AA57" s="1"/>
      <c r="AB57" s="1"/>
      <c r="AC57" s="1"/>
    </row>
    <row r="58" spans="1:29">
      <c r="A58" s="41" t="s">
        <v>115</v>
      </c>
      <c r="B58" s="41" t="s">
        <v>468</v>
      </c>
      <c r="C58" s="42" t="s">
        <v>469</v>
      </c>
      <c r="D58" s="43"/>
      <c r="E58" s="1" t="s">
        <v>115</v>
      </c>
      <c r="F58" s="44">
        <v>2</v>
      </c>
      <c r="G58" s="1" t="s">
        <v>249</v>
      </c>
      <c r="H58" s="1"/>
      <c r="I58" s="2"/>
      <c r="J58" s="2"/>
      <c r="K58" s="1"/>
      <c r="L58" s="1"/>
      <c r="M58" s="1"/>
      <c r="N58" s="1" t="s">
        <v>115</v>
      </c>
      <c r="O58" s="44">
        <v>2</v>
      </c>
      <c r="P58" s="1" t="s">
        <v>249</v>
      </c>
      <c r="Q58" s="1"/>
      <c r="R58" s="2"/>
      <c r="S58" s="2"/>
      <c r="T58" s="1"/>
      <c r="U58" s="1"/>
      <c r="V58" s="21"/>
      <c r="W58" s="21"/>
      <c r="X58" s="1" t="s">
        <v>457</v>
      </c>
      <c r="Y58" s="21"/>
      <c r="Z58" s="1"/>
      <c r="AA58" s="1"/>
      <c r="AB58" s="1"/>
      <c r="AC58" s="1"/>
    </row>
    <row r="59" spans="1:29">
      <c r="A59" s="41" t="s">
        <v>119</v>
      </c>
      <c r="B59" s="41" t="s">
        <v>470</v>
      </c>
      <c r="C59" s="42" t="s">
        <v>471</v>
      </c>
      <c r="D59" s="43" t="s">
        <v>472</v>
      </c>
      <c r="E59" s="1" t="s">
        <v>119</v>
      </c>
      <c r="F59" s="44">
        <v>2</v>
      </c>
      <c r="G59" s="20">
        <v>1.0000000000000001E-5</v>
      </c>
      <c r="H59" s="44">
        <v>5</v>
      </c>
      <c r="I59" s="20">
        <f t="shared" ref="I59:I64" si="20">H59/G59/0.002</f>
        <v>249999999.99999997</v>
      </c>
      <c r="J59" s="20">
        <f t="shared" ref="J59:J64" si="21">I59/200000000</f>
        <v>1.2499999999999998</v>
      </c>
      <c r="K59" s="1"/>
      <c r="L59" s="1"/>
      <c r="M59" s="1"/>
      <c r="N59" s="1" t="s">
        <v>119</v>
      </c>
      <c r="O59" s="44">
        <v>2</v>
      </c>
      <c r="P59" s="20">
        <v>1.0000000000000001E-5</v>
      </c>
      <c r="Q59" s="44">
        <v>4</v>
      </c>
      <c r="R59" s="20">
        <f t="shared" ref="R59:R64" si="22">Q59/P59/0.002</f>
        <v>199999999.99999997</v>
      </c>
      <c r="S59" s="20">
        <f t="shared" ref="S59:S64" si="23">R59/90000000</f>
        <v>2.2222222222222219</v>
      </c>
      <c r="T59" s="1"/>
      <c r="U59" s="1"/>
      <c r="V59" s="19">
        <v>1.2499999999999998</v>
      </c>
      <c r="W59" s="19">
        <v>2.2222222222222219</v>
      </c>
      <c r="X59" s="19">
        <f t="shared" ref="X59:X64" si="24">AVERAGE(V59:W59)</f>
        <v>1.7361111111111107</v>
      </c>
      <c r="Y59" s="19">
        <f t="shared" ref="Y59:Y64" si="25">STDEV(V59:W59)</f>
        <v>0.68746492615358878</v>
      </c>
      <c r="Z59" s="1"/>
      <c r="AA59" s="1"/>
      <c r="AB59" s="1"/>
      <c r="AC59" s="1"/>
    </row>
    <row r="60" spans="1:29">
      <c r="A60" s="41" t="s">
        <v>123</v>
      </c>
      <c r="B60" s="41" t="s">
        <v>473</v>
      </c>
      <c r="C60" s="42" t="s">
        <v>474</v>
      </c>
      <c r="D60" s="43" t="s">
        <v>472</v>
      </c>
      <c r="E60" s="1" t="s">
        <v>123</v>
      </c>
      <c r="F60" s="44">
        <v>2</v>
      </c>
      <c r="G60" s="20">
        <v>1.0000000000000001E-5</v>
      </c>
      <c r="H60" s="44">
        <v>13</v>
      </c>
      <c r="I60" s="20">
        <f t="shared" si="20"/>
        <v>650000000</v>
      </c>
      <c r="J60" s="20">
        <f t="shared" si="21"/>
        <v>3.25</v>
      </c>
      <c r="K60" s="1"/>
      <c r="L60" s="1"/>
      <c r="M60" s="1"/>
      <c r="N60" s="1" t="s">
        <v>123</v>
      </c>
      <c r="O60" s="44">
        <v>2</v>
      </c>
      <c r="P60" s="20">
        <v>1.0000000000000001E-5</v>
      </c>
      <c r="Q60" s="44">
        <v>8</v>
      </c>
      <c r="R60" s="20">
        <f t="shared" si="22"/>
        <v>399999999.99999994</v>
      </c>
      <c r="S60" s="20">
        <f t="shared" si="23"/>
        <v>4.4444444444444438</v>
      </c>
      <c r="T60" s="1"/>
      <c r="U60" s="1"/>
      <c r="V60" s="19">
        <v>3.25</v>
      </c>
      <c r="W60" s="19">
        <v>4.4444444444444438</v>
      </c>
      <c r="X60" s="19">
        <f t="shared" si="24"/>
        <v>3.8472222222222219</v>
      </c>
      <c r="Y60" s="19">
        <f t="shared" si="25"/>
        <v>0.84459976641726464</v>
      </c>
      <c r="Z60" s="1"/>
      <c r="AA60" s="1"/>
      <c r="AB60" s="1"/>
      <c r="AC60" s="1"/>
    </row>
    <row r="61" spans="1:29">
      <c r="A61" s="41" t="s">
        <v>126</v>
      </c>
      <c r="B61" s="41" t="s">
        <v>475</v>
      </c>
      <c r="C61" s="42" t="s">
        <v>476</v>
      </c>
      <c r="D61" s="43" t="s">
        <v>472</v>
      </c>
      <c r="E61" s="1" t="s">
        <v>126</v>
      </c>
      <c r="F61" s="44">
        <v>2</v>
      </c>
      <c r="G61" s="20">
        <v>1.0000000000000001E-5</v>
      </c>
      <c r="H61" s="44">
        <v>5</v>
      </c>
      <c r="I61" s="20">
        <f t="shared" si="20"/>
        <v>249999999.99999997</v>
      </c>
      <c r="J61" s="20">
        <f t="shared" si="21"/>
        <v>1.2499999999999998</v>
      </c>
      <c r="K61" s="1"/>
      <c r="L61" s="1"/>
      <c r="M61" s="1"/>
      <c r="N61" s="1" t="s">
        <v>126</v>
      </c>
      <c r="O61" s="44">
        <v>2</v>
      </c>
      <c r="P61" s="20">
        <v>1.0000000000000001E-5</v>
      </c>
      <c r="Q61" s="44">
        <v>1</v>
      </c>
      <c r="R61" s="20">
        <f t="shared" si="22"/>
        <v>49999999.999999993</v>
      </c>
      <c r="S61" s="20">
        <f t="shared" si="23"/>
        <v>0.55555555555555547</v>
      </c>
      <c r="T61" s="1"/>
      <c r="U61" s="1"/>
      <c r="V61" s="19">
        <v>1.2499999999999998</v>
      </c>
      <c r="W61" s="19">
        <v>0.55555555555555547</v>
      </c>
      <c r="X61" s="19">
        <f t="shared" si="24"/>
        <v>0.90277777777777768</v>
      </c>
      <c r="Y61" s="19">
        <f t="shared" si="25"/>
        <v>0.49104637582399135</v>
      </c>
      <c r="Z61" s="1"/>
      <c r="AA61" s="1"/>
      <c r="AB61" s="1"/>
      <c r="AC61" s="1"/>
    </row>
    <row r="62" spans="1:29">
      <c r="A62" s="41" t="s">
        <v>130</v>
      </c>
      <c r="B62" s="41" t="s">
        <v>477</v>
      </c>
      <c r="C62" s="42" t="s">
        <v>478</v>
      </c>
      <c r="D62" s="43" t="s">
        <v>479</v>
      </c>
      <c r="E62" s="1" t="s">
        <v>130</v>
      </c>
      <c r="F62" s="44">
        <v>2</v>
      </c>
      <c r="G62" s="20">
        <v>1.0000000000000001E-5</v>
      </c>
      <c r="H62" s="44">
        <v>6</v>
      </c>
      <c r="I62" s="20">
        <f t="shared" si="20"/>
        <v>300000000</v>
      </c>
      <c r="J62" s="20">
        <f t="shared" si="21"/>
        <v>1.5</v>
      </c>
      <c r="K62" s="1" t="s">
        <v>480</v>
      </c>
      <c r="L62" s="1"/>
      <c r="M62" s="1"/>
      <c r="N62" s="1" t="s">
        <v>130</v>
      </c>
      <c r="O62" s="44">
        <v>2</v>
      </c>
      <c r="P62" s="20">
        <v>1E-4</v>
      </c>
      <c r="Q62" s="44">
        <v>3</v>
      </c>
      <c r="R62" s="20">
        <f t="shared" si="22"/>
        <v>15000000</v>
      </c>
      <c r="S62" s="20">
        <f t="shared" si="23"/>
        <v>0.16666666666666666</v>
      </c>
      <c r="T62" s="1" t="s">
        <v>480</v>
      </c>
      <c r="U62" s="1"/>
      <c r="V62" s="19">
        <v>1.5</v>
      </c>
      <c r="W62" s="19">
        <v>0.16666666666666666</v>
      </c>
      <c r="X62" s="19">
        <f t="shared" si="24"/>
        <v>0.83333333333333337</v>
      </c>
      <c r="Y62" s="19">
        <f t="shared" si="25"/>
        <v>0.94280904158206325</v>
      </c>
      <c r="Z62" s="1"/>
      <c r="AA62" s="1"/>
      <c r="AB62" s="1"/>
      <c r="AC62" s="1"/>
    </row>
    <row r="63" spans="1:29">
      <c r="A63" s="41" t="s">
        <v>134</v>
      </c>
      <c r="B63" s="41" t="s">
        <v>481</v>
      </c>
      <c r="C63" s="42" t="s">
        <v>482</v>
      </c>
      <c r="D63" s="43" t="s">
        <v>483</v>
      </c>
      <c r="E63" s="1" t="s">
        <v>134</v>
      </c>
      <c r="F63" s="44">
        <v>2</v>
      </c>
      <c r="G63" s="20">
        <v>1.0000000000000001E-5</v>
      </c>
      <c r="H63" s="44">
        <v>3</v>
      </c>
      <c r="I63" s="20">
        <f t="shared" si="20"/>
        <v>150000000</v>
      </c>
      <c r="J63" s="20">
        <f t="shared" si="21"/>
        <v>0.75</v>
      </c>
      <c r="K63" s="1" t="s">
        <v>480</v>
      </c>
      <c r="L63" s="1"/>
      <c r="M63" s="1"/>
      <c r="N63" s="1" t="s">
        <v>134</v>
      </c>
      <c r="O63" s="44">
        <v>2</v>
      </c>
      <c r="P63" s="20">
        <v>1E-4</v>
      </c>
      <c r="Q63" s="44">
        <v>8</v>
      </c>
      <c r="R63" s="20">
        <f t="shared" si="22"/>
        <v>40000000</v>
      </c>
      <c r="S63" s="20">
        <f t="shared" si="23"/>
        <v>0.44444444444444442</v>
      </c>
      <c r="T63" s="1" t="s">
        <v>480</v>
      </c>
      <c r="U63" s="1"/>
      <c r="V63" s="19">
        <v>0.75</v>
      </c>
      <c r="W63" s="19">
        <v>0.44444444444444442</v>
      </c>
      <c r="X63" s="19">
        <f t="shared" si="24"/>
        <v>0.59722222222222221</v>
      </c>
      <c r="Y63" s="19">
        <f t="shared" si="25"/>
        <v>0.21606040536255636</v>
      </c>
      <c r="Z63" s="1"/>
      <c r="AA63" s="1"/>
      <c r="AB63" s="1"/>
      <c r="AC63" s="1"/>
    </row>
    <row r="64" spans="1:29">
      <c r="A64" s="41" t="s">
        <v>138</v>
      </c>
      <c r="B64" s="41" t="s">
        <v>484</v>
      </c>
      <c r="C64" s="42" t="s">
        <v>485</v>
      </c>
      <c r="D64" s="43" t="s">
        <v>486</v>
      </c>
      <c r="E64" s="1" t="s">
        <v>138</v>
      </c>
      <c r="F64" s="44">
        <v>2</v>
      </c>
      <c r="G64" s="20">
        <v>1.0000000000000001E-5</v>
      </c>
      <c r="H64" s="44">
        <v>5</v>
      </c>
      <c r="I64" s="20">
        <f t="shared" si="20"/>
        <v>249999999.99999997</v>
      </c>
      <c r="J64" s="20">
        <f t="shared" si="21"/>
        <v>1.2499999999999998</v>
      </c>
      <c r="K64" s="1"/>
      <c r="L64" s="1"/>
      <c r="M64" s="1"/>
      <c r="N64" s="1" t="s">
        <v>138</v>
      </c>
      <c r="O64" s="44">
        <v>2</v>
      </c>
      <c r="P64" s="20">
        <v>1.0000000000000001E-5</v>
      </c>
      <c r="Q64" s="44">
        <v>5</v>
      </c>
      <c r="R64" s="20">
        <f t="shared" si="22"/>
        <v>249999999.99999997</v>
      </c>
      <c r="S64" s="20">
        <f t="shared" si="23"/>
        <v>2.7777777777777772</v>
      </c>
      <c r="T64" s="1"/>
      <c r="U64" s="1"/>
      <c r="V64" s="19">
        <v>1.2499999999999998</v>
      </c>
      <c r="W64" s="19">
        <v>2.7777777777777772</v>
      </c>
      <c r="X64" s="19">
        <f t="shared" si="24"/>
        <v>2.0138888888888884</v>
      </c>
      <c r="Y64" s="19">
        <f t="shared" si="25"/>
        <v>1.0803020268127808</v>
      </c>
      <c r="Z64" s="1"/>
      <c r="AA64" s="1"/>
      <c r="AB64" s="1"/>
      <c r="AC64" s="1"/>
    </row>
    <row r="65" spans="1:29">
      <c r="A65" s="41"/>
      <c r="B65" s="41"/>
      <c r="C65" s="42"/>
      <c r="D65" s="4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>
      <c r="A66" s="41"/>
      <c r="B66" s="41"/>
      <c r="C66" s="42"/>
      <c r="D66" s="4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>
      <c r="A67" s="29"/>
      <c r="B67" s="29"/>
      <c r="C67" s="30"/>
      <c r="D67" s="31"/>
      <c r="E67" s="3" t="s">
        <v>4</v>
      </c>
      <c r="F67" s="3" t="s">
        <v>331</v>
      </c>
      <c r="G67" s="3" t="s">
        <v>5</v>
      </c>
      <c r="H67" s="3" t="s">
        <v>332</v>
      </c>
      <c r="I67" s="3" t="s">
        <v>7</v>
      </c>
      <c r="J67" s="3" t="s">
        <v>8</v>
      </c>
      <c r="K67" s="3" t="s">
        <v>333</v>
      </c>
      <c r="L67" s="49"/>
      <c r="M67" s="50">
        <v>44122</v>
      </c>
      <c r="N67" s="3" t="s">
        <v>4</v>
      </c>
      <c r="O67" s="3" t="s">
        <v>331</v>
      </c>
      <c r="P67" s="3" t="s">
        <v>5</v>
      </c>
      <c r="Q67" s="3" t="s">
        <v>332</v>
      </c>
      <c r="R67" s="3" t="s">
        <v>7</v>
      </c>
      <c r="S67" s="3" t="s">
        <v>8</v>
      </c>
      <c r="T67" s="32" t="s">
        <v>333</v>
      </c>
      <c r="U67" s="3"/>
      <c r="V67" s="3" t="s">
        <v>10</v>
      </c>
      <c r="W67" s="3" t="s">
        <v>11</v>
      </c>
      <c r="X67" s="3" t="s">
        <v>0</v>
      </c>
      <c r="Y67" s="3" t="s">
        <v>12</v>
      </c>
      <c r="Z67" s="3"/>
      <c r="AA67" s="3"/>
      <c r="AB67" s="3"/>
      <c r="AC67" s="3"/>
    </row>
    <row r="68" spans="1:29">
      <c r="A68" s="33"/>
      <c r="B68" s="33"/>
      <c r="C68" s="34"/>
      <c r="D68" s="35"/>
      <c r="E68" s="8" t="s">
        <v>334</v>
      </c>
      <c r="F68" s="36">
        <v>2</v>
      </c>
      <c r="G68" s="13">
        <v>0.1</v>
      </c>
      <c r="H68" s="8" t="s">
        <v>49</v>
      </c>
      <c r="I68" s="8" t="s">
        <v>335</v>
      </c>
      <c r="J68" s="8"/>
      <c r="K68" s="8"/>
      <c r="L68" s="8"/>
      <c r="M68" s="8"/>
      <c r="N68" s="8" t="s">
        <v>334</v>
      </c>
      <c r="O68" s="36">
        <v>2</v>
      </c>
      <c r="P68" s="13">
        <v>0.1</v>
      </c>
      <c r="Q68" s="8" t="s">
        <v>49</v>
      </c>
      <c r="R68" s="39" t="s">
        <v>335</v>
      </c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</row>
    <row r="69" spans="1:29">
      <c r="A69" s="33"/>
      <c r="B69" s="33"/>
      <c r="C69" s="34"/>
      <c r="D69" s="35"/>
      <c r="E69" s="8" t="s">
        <v>336</v>
      </c>
      <c r="F69" s="36">
        <v>2</v>
      </c>
      <c r="G69" s="13">
        <v>9.9999999999999995E-7</v>
      </c>
      <c r="H69" s="36">
        <v>10</v>
      </c>
      <c r="I69" s="13">
        <f t="shared" ref="I69:I76" si="26">H69/G69/0.002</f>
        <v>5000000000</v>
      </c>
      <c r="J69" s="13">
        <f t="shared" ref="J69:J76" si="27">I69/5000000000</f>
        <v>1</v>
      </c>
      <c r="K69" s="8"/>
      <c r="L69" s="13">
        <f>AVERAGE(I69,R69)</f>
        <v>6000000000</v>
      </c>
      <c r="M69" s="8"/>
      <c r="N69" s="8" t="s">
        <v>336</v>
      </c>
      <c r="O69" s="36">
        <v>2</v>
      </c>
      <c r="P69" s="13">
        <v>9.9999999999999995E-7</v>
      </c>
      <c r="Q69" s="36">
        <v>14</v>
      </c>
      <c r="R69" s="13">
        <f t="shared" ref="R69:R76" si="28">Q69/P69/0.002</f>
        <v>7000000000</v>
      </c>
      <c r="S69" s="13">
        <f t="shared" ref="S69:S76" si="29">R69/7000000000</f>
        <v>1</v>
      </c>
      <c r="T69" s="8"/>
      <c r="U69" s="8"/>
      <c r="V69" s="12">
        <v>1</v>
      </c>
      <c r="W69" s="12">
        <v>1</v>
      </c>
      <c r="X69" s="12">
        <f t="shared" ref="X69:X76" si="30">AVERAGE(V69:W69)</f>
        <v>1</v>
      </c>
      <c r="Y69" s="12">
        <f t="shared" ref="Y69:Y76" si="31">STDEV(V69:W69)</f>
        <v>0</v>
      </c>
      <c r="Z69" s="8"/>
      <c r="AA69" s="8"/>
      <c r="AB69" s="8"/>
      <c r="AC69" s="8"/>
    </row>
    <row r="70" spans="1:29">
      <c r="A70" s="41" t="s">
        <v>143</v>
      </c>
      <c r="B70" s="41" t="s">
        <v>487</v>
      </c>
      <c r="C70" s="42" t="s">
        <v>488</v>
      </c>
      <c r="D70" s="51" t="s">
        <v>489</v>
      </c>
      <c r="E70" s="1" t="s">
        <v>143</v>
      </c>
      <c r="F70" s="44">
        <v>2</v>
      </c>
      <c r="G70" s="20">
        <v>9.9999999999999995E-7</v>
      </c>
      <c r="H70" s="44">
        <v>10</v>
      </c>
      <c r="I70" s="20">
        <f t="shared" si="26"/>
        <v>5000000000</v>
      </c>
      <c r="J70" s="20">
        <f t="shared" si="27"/>
        <v>1</v>
      </c>
      <c r="K70" s="1"/>
      <c r="L70" s="20">
        <f>L69/1000*2</f>
        <v>12000000</v>
      </c>
      <c r="M70" s="1"/>
      <c r="N70" s="1" t="s">
        <v>143</v>
      </c>
      <c r="O70" s="44">
        <v>2</v>
      </c>
      <c r="P70" s="20">
        <v>9.9999999999999995E-8</v>
      </c>
      <c r="Q70" s="44">
        <v>5</v>
      </c>
      <c r="R70" s="20">
        <f t="shared" si="28"/>
        <v>25000000000</v>
      </c>
      <c r="S70" s="20">
        <f t="shared" si="29"/>
        <v>3.5714285714285716</v>
      </c>
      <c r="T70" s="1"/>
      <c r="U70" s="1"/>
      <c r="V70" s="19">
        <v>1</v>
      </c>
      <c r="W70" s="19">
        <v>3.5714285714285716</v>
      </c>
      <c r="X70" s="19">
        <f t="shared" si="30"/>
        <v>2.2857142857142856</v>
      </c>
      <c r="Y70" s="19">
        <f t="shared" si="31"/>
        <v>1.8182745801939797</v>
      </c>
      <c r="Z70" s="1"/>
      <c r="AA70" s="1"/>
      <c r="AB70" s="1"/>
      <c r="AC70" s="1"/>
    </row>
    <row r="71" spans="1:29">
      <c r="A71" s="41" t="s">
        <v>147</v>
      </c>
      <c r="B71" s="41" t="s">
        <v>490</v>
      </c>
      <c r="C71" s="42" t="s">
        <v>491</v>
      </c>
      <c r="D71" s="51" t="s">
        <v>492</v>
      </c>
      <c r="E71" s="1" t="s">
        <v>147</v>
      </c>
      <c r="F71" s="44">
        <v>2</v>
      </c>
      <c r="G71" s="20">
        <v>9.9999999999999995E-7</v>
      </c>
      <c r="H71" s="44">
        <v>8</v>
      </c>
      <c r="I71" s="20">
        <f t="shared" si="26"/>
        <v>4000000000</v>
      </c>
      <c r="J71" s="20">
        <f t="shared" si="27"/>
        <v>0.8</v>
      </c>
      <c r="K71" s="1"/>
      <c r="L71" s="1"/>
      <c r="M71" s="1"/>
      <c r="N71" s="1" t="s">
        <v>147</v>
      </c>
      <c r="O71" s="44">
        <v>2</v>
      </c>
      <c r="P71" s="20">
        <v>9.9999999999999995E-7</v>
      </c>
      <c r="Q71" s="44">
        <v>21</v>
      </c>
      <c r="R71" s="20">
        <f t="shared" si="28"/>
        <v>10500000000</v>
      </c>
      <c r="S71" s="20">
        <f t="shared" si="29"/>
        <v>1.5</v>
      </c>
      <c r="T71" s="1"/>
      <c r="U71" s="1"/>
      <c r="V71" s="19">
        <v>0.8</v>
      </c>
      <c r="W71" s="19">
        <v>1.5</v>
      </c>
      <c r="X71" s="19">
        <f t="shared" si="30"/>
        <v>1.1499999999999999</v>
      </c>
      <c r="Y71" s="19">
        <f t="shared" si="31"/>
        <v>0.49497474683058384</v>
      </c>
      <c r="Z71" s="1"/>
      <c r="AA71" s="1"/>
      <c r="AB71" s="1"/>
      <c r="AC71" s="1"/>
    </row>
    <row r="72" spans="1:29">
      <c r="A72" s="41" t="s">
        <v>150</v>
      </c>
      <c r="B72" s="41" t="s">
        <v>493</v>
      </c>
      <c r="C72" s="42" t="s">
        <v>494</v>
      </c>
      <c r="D72" s="43" t="s">
        <v>495</v>
      </c>
      <c r="E72" s="1" t="s">
        <v>150</v>
      </c>
      <c r="F72" s="44">
        <v>2</v>
      </c>
      <c r="G72" s="20">
        <v>9.9999999999999995E-7</v>
      </c>
      <c r="H72" s="44">
        <v>3</v>
      </c>
      <c r="I72" s="20">
        <f t="shared" si="26"/>
        <v>1500000000</v>
      </c>
      <c r="J72" s="20">
        <f t="shared" si="27"/>
        <v>0.3</v>
      </c>
      <c r="K72" s="1" t="s">
        <v>358</v>
      </c>
      <c r="L72" s="1"/>
      <c r="M72" s="1"/>
      <c r="N72" s="1" t="s">
        <v>150</v>
      </c>
      <c r="O72" s="44">
        <v>2</v>
      </c>
      <c r="P72" s="20">
        <v>9.9999999999999995E-8</v>
      </c>
      <c r="Q72" s="44">
        <v>2</v>
      </c>
      <c r="R72" s="20">
        <f t="shared" si="28"/>
        <v>10000000000</v>
      </c>
      <c r="S72" s="20">
        <f t="shared" si="29"/>
        <v>1.4285714285714286</v>
      </c>
      <c r="T72" s="1" t="s">
        <v>358</v>
      </c>
      <c r="U72" s="1"/>
      <c r="V72" s="19">
        <v>0.3</v>
      </c>
      <c r="W72" s="19">
        <v>1.4285714285714286</v>
      </c>
      <c r="X72" s="19">
        <f t="shared" si="30"/>
        <v>0.86428571428571432</v>
      </c>
      <c r="Y72" s="19">
        <f t="shared" si="31"/>
        <v>0.79802051019624631</v>
      </c>
      <c r="Z72" s="1"/>
      <c r="AA72" s="1"/>
      <c r="AB72" s="1"/>
      <c r="AC72" s="1"/>
    </row>
    <row r="73" spans="1:29">
      <c r="A73" s="41" t="s">
        <v>154</v>
      </c>
      <c r="B73" s="41" t="s">
        <v>496</v>
      </c>
      <c r="C73" s="42" t="s">
        <v>497</v>
      </c>
      <c r="D73" s="43" t="s">
        <v>498</v>
      </c>
      <c r="E73" s="1" t="s">
        <v>154</v>
      </c>
      <c r="F73" s="44">
        <v>2</v>
      </c>
      <c r="G73" s="20">
        <v>9.9999999999999995E-7</v>
      </c>
      <c r="H73" s="44">
        <v>5</v>
      </c>
      <c r="I73" s="20">
        <f t="shared" si="26"/>
        <v>2500000000</v>
      </c>
      <c r="J73" s="20">
        <f t="shared" si="27"/>
        <v>0.5</v>
      </c>
      <c r="K73" s="1"/>
      <c r="L73" s="1"/>
      <c r="M73" s="1"/>
      <c r="N73" s="1" t="s">
        <v>154</v>
      </c>
      <c r="O73" s="44">
        <v>2</v>
      </c>
      <c r="P73" s="20">
        <v>9.9999999999999995E-7</v>
      </c>
      <c r="Q73" s="44">
        <v>13</v>
      </c>
      <c r="R73" s="20">
        <f t="shared" si="28"/>
        <v>6500000000</v>
      </c>
      <c r="S73" s="20">
        <f t="shared" si="29"/>
        <v>0.9285714285714286</v>
      </c>
      <c r="T73" s="1"/>
      <c r="U73" s="1"/>
      <c r="V73" s="19">
        <v>0.5</v>
      </c>
      <c r="W73" s="19">
        <v>0.9285714285714286</v>
      </c>
      <c r="X73" s="19">
        <f t="shared" si="30"/>
        <v>0.7142857142857143</v>
      </c>
      <c r="Y73" s="19">
        <f t="shared" si="31"/>
        <v>0.30304576336566319</v>
      </c>
      <c r="Z73" s="1"/>
      <c r="AA73" s="1"/>
      <c r="AB73" s="1"/>
      <c r="AC73" s="1"/>
    </row>
    <row r="74" spans="1:29">
      <c r="A74" s="41" t="s">
        <v>158</v>
      </c>
      <c r="B74" s="41" t="s">
        <v>499</v>
      </c>
      <c r="C74" s="42" t="s">
        <v>500</v>
      </c>
      <c r="D74" s="43" t="s">
        <v>501</v>
      </c>
      <c r="E74" s="1" t="s">
        <v>158</v>
      </c>
      <c r="F74" s="44">
        <v>2</v>
      </c>
      <c r="G74" s="20">
        <v>9.9999999999999995E-7</v>
      </c>
      <c r="H74" s="44">
        <v>13</v>
      </c>
      <c r="I74" s="20">
        <f t="shared" si="26"/>
        <v>6500000000</v>
      </c>
      <c r="J74" s="20">
        <f t="shared" si="27"/>
        <v>1.3</v>
      </c>
      <c r="K74" s="1"/>
      <c r="L74" s="1"/>
      <c r="M74" s="1"/>
      <c r="N74" s="1" t="s">
        <v>158</v>
      </c>
      <c r="O74" s="44">
        <v>2</v>
      </c>
      <c r="P74" s="20">
        <v>9.9999999999999995E-7</v>
      </c>
      <c r="Q74" s="44">
        <v>17</v>
      </c>
      <c r="R74" s="20">
        <f t="shared" si="28"/>
        <v>8500000000</v>
      </c>
      <c r="S74" s="20">
        <f t="shared" si="29"/>
        <v>1.2142857142857142</v>
      </c>
      <c r="T74" s="1"/>
      <c r="U74" s="1"/>
      <c r="V74" s="19">
        <v>1.3</v>
      </c>
      <c r="W74" s="19">
        <v>1.2142857142857142</v>
      </c>
      <c r="X74" s="19">
        <f t="shared" si="30"/>
        <v>1.2571428571428571</v>
      </c>
      <c r="Y74" s="19">
        <f t="shared" si="31"/>
        <v>6.0609152673132743E-2</v>
      </c>
      <c r="Z74" s="1"/>
      <c r="AA74" s="1"/>
      <c r="AB74" s="1"/>
      <c r="AC74" s="1"/>
    </row>
    <row r="75" spans="1:29">
      <c r="A75" s="41" t="s">
        <v>162</v>
      </c>
      <c r="B75" s="41" t="s">
        <v>502</v>
      </c>
      <c r="C75" s="42" t="s">
        <v>503</v>
      </c>
      <c r="D75" s="43" t="s">
        <v>501</v>
      </c>
      <c r="E75" s="1" t="s">
        <v>162</v>
      </c>
      <c r="F75" s="44">
        <v>2</v>
      </c>
      <c r="G75" s="20">
        <v>9.9999999999999995E-7</v>
      </c>
      <c r="H75" s="44">
        <v>9</v>
      </c>
      <c r="I75" s="20">
        <f t="shared" si="26"/>
        <v>4500000000</v>
      </c>
      <c r="J75" s="20">
        <f t="shared" si="27"/>
        <v>0.9</v>
      </c>
      <c r="K75" s="1"/>
      <c r="L75" s="1"/>
      <c r="M75" s="1"/>
      <c r="N75" s="1" t="s">
        <v>162</v>
      </c>
      <c r="O75" s="44">
        <v>2</v>
      </c>
      <c r="P75" s="20">
        <v>9.9999999999999995E-7</v>
      </c>
      <c r="Q75" s="44">
        <v>12</v>
      </c>
      <c r="R75" s="20">
        <f t="shared" si="28"/>
        <v>6000000000</v>
      </c>
      <c r="S75" s="20">
        <f t="shared" si="29"/>
        <v>0.8571428571428571</v>
      </c>
      <c r="T75" s="1"/>
      <c r="U75" s="1"/>
      <c r="V75" s="19">
        <v>0.9</v>
      </c>
      <c r="W75" s="19">
        <v>0.8571428571428571</v>
      </c>
      <c r="X75" s="19">
        <f t="shared" si="30"/>
        <v>0.87857142857142856</v>
      </c>
      <c r="Y75" s="19">
        <f t="shared" si="31"/>
        <v>3.0304576336566372E-2</v>
      </c>
      <c r="Z75" s="1"/>
      <c r="AA75" s="1"/>
      <c r="AB75" s="1"/>
      <c r="AC75" s="1"/>
    </row>
    <row r="76" spans="1:29">
      <c r="A76" s="41" t="s">
        <v>166</v>
      </c>
      <c r="B76" s="41" t="s">
        <v>504</v>
      </c>
      <c r="C76" s="42" t="s">
        <v>505</v>
      </c>
      <c r="D76" s="43" t="s">
        <v>506</v>
      </c>
      <c r="E76" s="1" t="s">
        <v>166</v>
      </c>
      <c r="F76" s="44">
        <v>2</v>
      </c>
      <c r="G76" s="20">
        <v>9.9999999999999995E-7</v>
      </c>
      <c r="H76" s="44">
        <v>12</v>
      </c>
      <c r="I76" s="20">
        <f t="shared" si="26"/>
        <v>6000000000</v>
      </c>
      <c r="J76" s="20">
        <f t="shared" si="27"/>
        <v>1.2</v>
      </c>
      <c r="K76" s="1"/>
      <c r="L76" s="1"/>
      <c r="M76" s="1"/>
      <c r="N76" s="1" t="s">
        <v>166</v>
      </c>
      <c r="O76" s="44">
        <v>2</v>
      </c>
      <c r="P76" s="20">
        <v>9.9999999999999995E-7</v>
      </c>
      <c r="Q76" s="44">
        <v>17</v>
      </c>
      <c r="R76" s="20">
        <f t="shared" si="28"/>
        <v>8500000000</v>
      </c>
      <c r="S76" s="20">
        <f t="shared" si="29"/>
        <v>1.2142857142857142</v>
      </c>
      <c r="T76" s="1"/>
      <c r="U76" s="1"/>
      <c r="V76" s="19">
        <v>1.2</v>
      </c>
      <c r="W76" s="19">
        <v>1.2142857142857142</v>
      </c>
      <c r="X76" s="19">
        <f t="shared" si="30"/>
        <v>1.2071428571428571</v>
      </c>
      <c r="Y76" s="19">
        <f t="shared" si="31"/>
        <v>1.0101525445522071E-2</v>
      </c>
      <c r="Z76" s="1"/>
      <c r="AA76" s="1"/>
      <c r="AB76" s="1"/>
      <c r="AC76" s="1"/>
    </row>
    <row r="77" spans="1:29">
      <c r="A77" s="41" t="s">
        <v>170</v>
      </c>
      <c r="B77" s="41" t="s">
        <v>507</v>
      </c>
      <c r="C77" s="42" t="s">
        <v>508</v>
      </c>
      <c r="D77" s="43" t="s">
        <v>509</v>
      </c>
      <c r="E77" s="1" t="s">
        <v>170</v>
      </c>
      <c r="F77" s="44">
        <v>2</v>
      </c>
      <c r="G77" s="1" t="s">
        <v>249</v>
      </c>
      <c r="H77" s="1"/>
      <c r="I77" s="1"/>
      <c r="J77" s="1"/>
      <c r="K77" s="1"/>
      <c r="L77" s="1"/>
      <c r="M77" s="1"/>
      <c r="N77" s="1" t="s">
        <v>170</v>
      </c>
      <c r="O77" s="44">
        <v>2</v>
      </c>
      <c r="P77" s="1" t="s">
        <v>249</v>
      </c>
      <c r="Q77" s="1"/>
      <c r="R77" s="1"/>
      <c r="S77" s="1"/>
      <c r="T77" s="1"/>
      <c r="U77" s="1"/>
      <c r="V77" s="1"/>
      <c r="W77" s="1"/>
      <c r="X77" s="1" t="s">
        <v>510</v>
      </c>
      <c r="Y77" s="1"/>
      <c r="Z77" s="1"/>
      <c r="AA77" s="1"/>
      <c r="AB77" s="1"/>
      <c r="AC77" s="1"/>
    </row>
    <row r="78" spans="1:29">
      <c r="A78" s="41" t="s">
        <v>174</v>
      </c>
      <c r="B78" s="41" t="s">
        <v>511</v>
      </c>
      <c r="C78" s="42" t="s">
        <v>512</v>
      </c>
      <c r="D78" s="43" t="s">
        <v>506</v>
      </c>
      <c r="E78" s="1" t="s">
        <v>174</v>
      </c>
      <c r="F78" s="44">
        <v>2</v>
      </c>
      <c r="G78" s="1" t="s">
        <v>249</v>
      </c>
      <c r="H78" s="1"/>
      <c r="I78" s="1"/>
      <c r="J78" s="1"/>
      <c r="K78" s="1"/>
      <c r="L78" s="1"/>
      <c r="M78" s="1"/>
      <c r="N78" s="1" t="s">
        <v>174</v>
      </c>
      <c r="O78" s="44">
        <v>2</v>
      </c>
      <c r="P78" s="1" t="s">
        <v>249</v>
      </c>
      <c r="Q78" s="1"/>
      <c r="R78" s="1"/>
      <c r="S78" s="1"/>
      <c r="T78" s="1"/>
      <c r="U78" s="1"/>
      <c r="V78" s="1"/>
      <c r="W78" s="1"/>
      <c r="X78" s="1" t="s">
        <v>510</v>
      </c>
      <c r="Y78" s="1"/>
      <c r="Z78" s="1"/>
      <c r="AA78" s="1"/>
      <c r="AB78" s="1"/>
      <c r="AC78" s="1"/>
    </row>
    <row r="79" spans="1:29">
      <c r="A79" s="41" t="s">
        <v>178</v>
      </c>
      <c r="B79" s="41" t="s">
        <v>513</v>
      </c>
      <c r="C79" s="42">
        <v>21</v>
      </c>
      <c r="D79" s="43" t="s">
        <v>453</v>
      </c>
      <c r="E79" s="1" t="s">
        <v>178</v>
      </c>
      <c r="F79" s="44">
        <v>2</v>
      </c>
      <c r="G79" s="1" t="s">
        <v>249</v>
      </c>
      <c r="H79" s="1"/>
      <c r="I79" s="1"/>
      <c r="J79" s="1"/>
      <c r="K79" s="1"/>
      <c r="L79" s="1"/>
      <c r="M79" s="1"/>
      <c r="N79" s="1" t="s">
        <v>178</v>
      </c>
      <c r="O79" s="44">
        <v>2</v>
      </c>
      <c r="P79" s="1" t="s">
        <v>249</v>
      </c>
      <c r="Q79" s="1"/>
      <c r="R79" s="1"/>
      <c r="S79" s="1"/>
      <c r="T79" s="1"/>
      <c r="U79" s="1"/>
      <c r="V79" s="1"/>
      <c r="W79" s="1"/>
      <c r="X79" s="1" t="s">
        <v>510</v>
      </c>
      <c r="Y79" s="1"/>
      <c r="Z79" s="1"/>
      <c r="AA79" s="1"/>
      <c r="AB79" s="1"/>
      <c r="AC79" s="1"/>
    </row>
    <row r="80" spans="1:29">
      <c r="A80" s="41" t="s">
        <v>182</v>
      </c>
      <c r="B80" s="41" t="s">
        <v>514</v>
      </c>
      <c r="C80" s="42">
        <v>22</v>
      </c>
      <c r="D80" s="43" t="s">
        <v>515</v>
      </c>
      <c r="E80" s="1" t="s">
        <v>182</v>
      </c>
      <c r="F80" s="44">
        <v>2</v>
      </c>
      <c r="G80" s="1" t="s">
        <v>249</v>
      </c>
      <c r="H80" s="1"/>
      <c r="I80" s="1"/>
      <c r="J80" s="1"/>
      <c r="K80" s="1"/>
      <c r="L80" s="1"/>
      <c r="M80" s="1"/>
      <c r="N80" s="1" t="s">
        <v>182</v>
      </c>
      <c r="O80" s="44">
        <v>2</v>
      </c>
      <c r="P80" s="1" t="s">
        <v>249</v>
      </c>
      <c r="Q80" s="1"/>
      <c r="R80" s="1"/>
      <c r="S80" s="1"/>
      <c r="T80" s="1"/>
      <c r="U80" s="1"/>
      <c r="V80" s="1"/>
      <c r="W80" s="1"/>
      <c r="X80" s="1" t="s">
        <v>510</v>
      </c>
      <c r="Y80" s="1"/>
      <c r="Z80" s="1"/>
      <c r="AA80" s="1"/>
      <c r="AB80" s="1"/>
      <c r="AC80" s="1"/>
    </row>
    <row r="81" spans="1:29">
      <c r="A81" s="41" t="s">
        <v>185</v>
      </c>
      <c r="B81" s="41" t="s">
        <v>516</v>
      </c>
      <c r="C81" s="42">
        <v>23</v>
      </c>
      <c r="D81" s="43" t="s">
        <v>517</v>
      </c>
      <c r="E81" s="1" t="s">
        <v>185</v>
      </c>
      <c r="F81" s="44">
        <v>2</v>
      </c>
      <c r="G81" s="1" t="s">
        <v>249</v>
      </c>
      <c r="H81" s="1"/>
      <c r="I81" s="1"/>
      <c r="J81" s="1"/>
      <c r="K81" s="1"/>
      <c r="L81" s="1"/>
      <c r="M81" s="1"/>
      <c r="N81" s="1" t="s">
        <v>185</v>
      </c>
      <c r="O81" s="44">
        <v>2</v>
      </c>
      <c r="P81" s="1" t="s">
        <v>249</v>
      </c>
      <c r="Q81" s="1"/>
      <c r="R81" s="1"/>
      <c r="S81" s="1"/>
      <c r="T81" s="1"/>
      <c r="U81" s="1"/>
      <c r="V81" s="1"/>
      <c r="W81" s="1"/>
      <c r="X81" s="1" t="s">
        <v>510</v>
      </c>
      <c r="Y81" s="1"/>
      <c r="Z81" s="1"/>
      <c r="AA81" s="1"/>
      <c r="AB81" s="1"/>
      <c r="AC81" s="1"/>
    </row>
    <row r="82" spans="1:29">
      <c r="A82" s="41"/>
      <c r="B82" s="41"/>
      <c r="C82" s="42"/>
      <c r="D82" s="43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>
      <c r="A83" s="41"/>
      <c r="B83" s="41"/>
      <c r="C83" s="42"/>
      <c r="D83" s="43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>
      <c r="A84" s="29"/>
      <c r="B84" s="29"/>
      <c r="C84" s="30"/>
      <c r="D84" s="31"/>
      <c r="E84" s="3" t="s">
        <v>4</v>
      </c>
      <c r="F84" s="3" t="s">
        <v>331</v>
      </c>
      <c r="G84" s="3" t="s">
        <v>5</v>
      </c>
      <c r="H84" s="3" t="s">
        <v>332</v>
      </c>
      <c r="I84" s="3" t="s">
        <v>7</v>
      </c>
      <c r="J84" s="3" t="s">
        <v>8</v>
      </c>
      <c r="K84" s="3" t="s">
        <v>333</v>
      </c>
      <c r="L84" s="49"/>
      <c r="M84" s="50">
        <v>44135</v>
      </c>
      <c r="N84" s="3" t="s">
        <v>4</v>
      </c>
      <c r="O84" s="3" t="s">
        <v>331</v>
      </c>
      <c r="P84" s="3" t="s">
        <v>5</v>
      </c>
      <c r="Q84" s="3" t="s">
        <v>332</v>
      </c>
      <c r="R84" s="3" t="s">
        <v>7</v>
      </c>
      <c r="S84" s="3" t="s">
        <v>8</v>
      </c>
      <c r="T84" s="32" t="s">
        <v>333</v>
      </c>
      <c r="U84" s="3"/>
      <c r="V84" s="3" t="s">
        <v>10</v>
      </c>
      <c r="W84" s="3" t="s">
        <v>11</v>
      </c>
      <c r="X84" s="3" t="s">
        <v>0</v>
      </c>
      <c r="Y84" s="3" t="s">
        <v>12</v>
      </c>
      <c r="Z84" s="3"/>
      <c r="AA84" s="3"/>
      <c r="AB84" s="3"/>
      <c r="AC84" s="3"/>
    </row>
    <row r="85" spans="1:29">
      <c r="A85" s="33"/>
      <c r="B85" s="33"/>
      <c r="C85" s="34"/>
      <c r="D85" s="35"/>
      <c r="E85" s="8" t="s">
        <v>334</v>
      </c>
      <c r="F85" s="36">
        <v>2</v>
      </c>
      <c r="G85" s="13">
        <v>0.1</v>
      </c>
      <c r="H85" s="8" t="s">
        <v>49</v>
      </c>
      <c r="I85" s="8" t="s">
        <v>335</v>
      </c>
      <c r="J85" s="8"/>
      <c r="K85" s="8"/>
      <c r="L85" s="8"/>
      <c r="M85" s="8"/>
      <c r="N85" s="8" t="s">
        <v>334</v>
      </c>
      <c r="O85" s="36">
        <v>2</v>
      </c>
      <c r="P85" s="13">
        <v>0.1</v>
      </c>
      <c r="Q85" s="8" t="s">
        <v>49</v>
      </c>
      <c r="R85" s="39" t="s">
        <v>335</v>
      </c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</row>
    <row r="86" spans="1:29">
      <c r="A86" s="33"/>
      <c r="B86" s="33"/>
      <c r="C86" s="34"/>
      <c r="D86" s="35"/>
      <c r="E86" s="8" t="s">
        <v>336</v>
      </c>
      <c r="F86" s="36">
        <v>2</v>
      </c>
      <c r="G86" s="13">
        <v>9.9999999999999995E-7</v>
      </c>
      <c r="H86" s="36">
        <v>22</v>
      </c>
      <c r="I86" s="13">
        <f t="shared" ref="I86:I98" si="32">H86/G86/0.002</f>
        <v>11000000000</v>
      </c>
      <c r="J86" s="13">
        <f t="shared" ref="J86:J98" si="33">I86/11000000000</f>
        <v>1</v>
      </c>
      <c r="K86" s="8"/>
      <c r="L86" s="13">
        <f>AVERAGE(I86,R86)</f>
        <v>6750000000</v>
      </c>
      <c r="M86" s="8"/>
      <c r="N86" s="8" t="s">
        <v>336</v>
      </c>
      <c r="O86" s="36">
        <v>2</v>
      </c>
      <c r="P86" s="13">
        <v>9.9999999999999995E-7</v>
      </c>
      <c r="Q86" s="36">
        <v>5</v>
      </c>
      <c r="R86" s="13">
        <f t="shared" ref="R86:R98" si="34">Q86/P86/0.002</f>
        <v>2500000000</v>
      </c>
      <c r="S86" s="13">
        <f t="shared" ref="S86:S98" si="35">R86/2500000000</f>
        <v>1</v>
      </c>
      <c r="T86" s="8"/>
      <c r="U86" s="8"/>
      <c r="V86" s="12">
        <v>1</v>
      </c>
      <c r="W86" s="12">
        <v>1</v>
      </c>
      <c r="X86" s="12">
        <f t="shared" ref="X86:X98" si="36">AVERAGE(V86:W86)</f>
        <v>1</v>
      </c>
      <c r="Y86" s="12">
        <f t="shared" ref="Y86:Y98" si="37">STDEV(V86:W86)</f>
        <v>0</v>
      </c>
      <c r="Z86" s="8"/>
      <c r="AA86" s="8"/>
      <c r="AB86" s="8"/>
      <c r="AC86" s="8"/>
    </row>
    <row r="87" spans="1:29">
      <c r="A87" s="41" t="s">
        <v>187</v>
      </c>
      <c r="B87" s="41" t="s">
        <v>518</v>
      </c>
      <c r="C87" s="42" t="s">
        <v>519</v>
      </c>
      <c r="D87" s="43" t="s">
        <v>520</v>
      </c>
      <c r="E87" s="1" t="s">
        <v>187</v>
      </c>
      <c r="F87" s="44">
        <v>2</v>
      </c>
      <c r="G87" s="20">
        <v>9.9999999999999995E-7</v>
      </c>
      <c r="H87" s="44">
        <v>16</v>
      </c>
      <c r="I87" s="20">
        <f t="shared" si="32"/>
        <v>8000000000</v>
      </c>
      <c r="J87" s="20">
        <f t="shared" si="33"/>
        <v>0.72727272727272729</v>
      </c>
      <c r="K87" s="1"/>
      <c r="L87" s="20">
        <f>L86/1000*2</f>
        <v>13500000</v>
      </c>
      <c r="M87" s="1"/>
      <c r="N87" s="1" t="s">
        <v>187</v>
      </c>
      <c r="O87" s="44">
        <v>2</v>
      </c>
      <c r="P87" s="20">
        <v>9.9999999999999995E-7</v>
      </c>
      <c r="Q87" s="44">
        <v>9</v>
      </c>
      <c r="R87" s="20">
        <f t="shared" si="34"/>
        <v>4500000000</v>
      </c>
      <c r="S87" s="20">
        <f t="shared" si="35"/>
        <v>1.8</v>
      </c>
      <c r="T87" s="1"/>
      <c r="U87" s="1"/>
      <c r="V87" s="19">
        <v>0.72727272727272729</v>
      </c>
      <c r="W87" s="19">
        <v>1.8</v>
      </c>
      <c r="X87" s="19">
        <f t="shared" si="36"/>
        <v>1.2636363636363637</v>
      </c>
      <c r="Y87" s="19">
        <f t="shared" si="37"/>
        <v>0.75853272890920564</v>
      </c>
      <c r="Z87" s="1"/>
      <c r="AA87" s="1"/>
      <c r="AB87" s="1"/>
      <c r="AC87" s="1"/>
    </row>
    <row r="88" spans="1:29">
      <c r="A88" s="41" t="s">
        <v>191</v>
      </c>
      <c r="B88" s="41" t="s">
        <v>521</v>
      </c>
      <c r="C88" s="42" t="s">
        <v>522</v>
      </c>
      <c r="D88" s="43" t="s">
        <v>520</v>
      </c>
      <c r="E88" s="1" t="s">
        <v>191</v>
      </c>
      <c r="F88" s="44">
        <v>2</v>
      </c>
      <c r="G88" s="20">
        <v>9.9999999999999995E-7</v>
      </c>
      <c r="H88" s="44">
        <v>12</v>
      </c>
      <c r="I88" s="20">
        <f t="shared" si="32"/>
        <v>6000000000</v>
      </c>
      <c r="J88" s="20">
        <f t="shared" si="33"/>
        <v>0.54545454545454541</v>
      </c>
      <c r="K88" s="1"/>
      <c r="L88" s="1"/>
      <c r="M88" s="1"/>
      <c r="N88" s="1" t="s">
        <v>191</v>
      </c>
      <c r="O88" s="44">
        <v>2</v>
      </c>
      <c r="P88" s="20">
        <v>9.9999999999999995E-7</v>
      </c>
      <c r="Q88" s="44">
        <v>13</v>
      </c>
      <c r="R88" s="20">
        <f t="shared" si="34"/>
        <v>6500000000</v>
      </c>
      <c r="S88" s="20">
        <f t="shared" si="35"/>
        <v>2.6</v>
      </c>
      <c r="T88" s="1"/>
      <c r="U88" s="1"/>
      <c r="V88" s="19">
        <v>0.54545454545454541</v>
      </c>
      <c r="W88" s="19">
        <v>2.6</v>
      </c>
      <c r="X88" s="19">
        <f t="shared" si="36"/>
        <v>1.5727272727272728</v>
      </c>
      <c r="Y88" s="19">
        <f t="shared" si="37"/>
        <v>1.4527830231650887</v>
      </c>
      <c r="Z88" s="1"/>
      <c r="AA88" s="1"/>
      <c r="AB88" s="1"/>
      <c r="AC88" s="1"/>
    </row>
    <row r="89" spans="1:29">
      <c r="A89" s="41" t="s">
        <v>195</v>
      </c>
      <c r="B89" s="41" t="s">
        <v>523</v>
      </c>
      <c r="C89" s="42" t="s">
        <v>524</v>
      </c>
      <c r="D89" s="43" t="s">
        <v>525</v>
      </c>
      <c r="E89" s="1" t="s">
        <v>195</v>
      </c>
      <c r="F89" s="44">
        <v>2</v>
      </c>
      <c r="G89" s="20">
        <v>9.9999999999999995E-7</v>
      </c>
      <c r="H89" s="44">
        <v>20</v>
      </c>
      <c r="I89" s="20">
        <f t="shared" si="32"/>
        <v>10000000000</v>
      </c>
      <c r="J89" s="20">
        <f t="shared" si="33"/>
        <v>0.90909090909090906</v>
      </c>
      <c r="K89" s="1"/>
      <c r="L89" s="1"/>
      <c r="M89" s="1"/>
      <c r="N89" s="1" t="s">
        <v>195</v>
      </c>
      <c r="O89" s="44">
        <v>2</v>
      </c>
      <c r="P89" s="20">
        <v>9.9999999999999995E-7</v>
      </c>
      <c r="Q89" s="44">
        <v>5</v>
      </c>
      <c r="R89" s="20">
        <f t="shared" si="34"/>
        <v>2500000000</v>
      </c>
      <c r="S89" s="20">
        <f t="shared" si="35"/>
        <v>1</v>
      </c>
      <c r="T89" s="1"/>
      <c r="U89" s="1"/>
      <c r="V89" s="19">
        <v>0.90909090909090906</v>
      </c>
      <c r="W89" s="19">
        <v>1</v>
      </c>
      <c r="X89" s="19">
        <f t="shared" si="36"/>
        <v>0.95454545454545459</v>
      </c>
      <c r="Y89" s="19">
        <f t="shared" si="37"/>
        <v>6.428243465332252E-2</v>
      </c>
      <c r="Z89" s="1"/>
      <c r="AA89" s="1"/>
      <c r="AB89" s="1"/>
      <c r="AC89" s="1"/>
    </row>
    <row r="90" spans="1:29">
      <c r="A90" s="41" t="s">
        <v>199</v>
      </c>
      <c r="B90" s="41" t="s">
        <v>526</v>
      </c>
      <c r="C90" s="42" t="s">
        <v>527</v>
      </c>
      <c r="D90" s="43"/>
      <c r="E90" s="1" t="s">
        <v>199</v>
      </c>
      <c r="F90" s="44">
        <v>2</v>
      </c>
      <c r="G90" s="20">
        <v>9.9999999999999995E-7</v>
      </c>
      <c r="H90" s="44">
        <v>12</v>
      </c>
      <c r="I90" s="20">
        <f t="shared" si="32"/>
        <v>6000000000</v>
      </c>
      <c r="J90" s="20">
        <f t="shared" si="33"/>
        <v>0.54545454545454541</v>
      </c>
      <c r="K90" s="1"/>
      <c r="L90" s="1"/>
      <c r="M90" s="1"/>
      <c r="N90" s="1" t="s">
        <v>199</v>
      </c>
      <c r="O90" s="44">
        <v>2</v>
      </c>
      <c r="P90" s="20">
        <v>9.9999999999999995E-7</v>
      </c>
      <c r="Q90" s="44">
        <v>9</v>
      </c>
      <c r="R90" s="20">
        <f t="shared" si="34"/>
        <v>4500000000</v>
      </c>
      <c r="S90" s="20">
        <f t="shared" si="35"/>
        <v>1.8</v>
      </c>
      <c r="T90" s="1"/>
      <c r="U90" s="1"/>
      <c r="V90" s="19">
        <v>0.54545454545454541</v>
      </c>
      <c r="W90" s="19">
        <v>1.8</v>
      </c>
      <c r="X90" s="19">
        <f t="shared" si="36"/>
        <v>1.1727272727272728</v>
      </c>
      <c r="Y90" s="19">
        <f t="shared" si="37"/>
        <v>0.88709759821585021</v>
      </c>
      <c r="Z90" s="1"/>
      <c r="AA90" s="1"/>
      <c r="AB90" s="1"/>
      <c r="AC90" s="1"/>
    </row>
    <row r="91" spans="1:29">
      <c r="A91" s="41" t="s">
        <v>205</v>
      </c>
      <c r="B91" s="41" t="s">
        <v>528</v>
      </c>
      <c r="C91" s="42" t="s">
        <v>529</v>
      </c>
      <c r="D91" s="43" t="s">
        <v>530</v>
      </c>
      <c r="E91" s="1" t="s">
        <v>205</v>
      </c>
      <c r="F91" s="44">
        <v>2</v>
      </c>
      <c r="G91" s="20">
        <v>9.9999999999999995E-7</v>
      </c>
      <c r="H91" s="44">
        <v>6</v>
      </c>
      <c r="I91" s="20">
        <f t="shared" si="32"/>
        <v>3000000000</v>
      </c>
      <c r="J91" s="20">
        <f t="shared" si="33"/>
        <v>0.27272727272727271</v>
      </c>
      <c r="K91" s="1"/>
      <c r="L91" s="1"/>
      <c r="M91" s="1"/>
      <c r="N91" s="1" t="s">
        <v>205</v>
      </c>
      <c r="O91" s="44">
        <v>2</v>
      </c>
      <c r="P91" s="20">
        <v>9.9999999999999995E-7</v>
      </c>
      <c r="Q91" s="44">
        <v>3</v>
      </c>
      <c r="R91" s="20">
        <f t="shared" si="34"/>
        <v>1500000000</v>
      </c>
      <c r="S91" s="20">
        <f t="shared" si="35"/>
        <v>0.6</v>
      </c>
      <c r="T91" s="1"/>
      <c r="U91" s="1"/>
      <c r="V91" s="19">
        <v>0.27272727272727271</v>
      </c>
      <c r="W91" s="19">
        <v>0.6</v>
      </c>
      <c r="X91" s="19">
        <f t="shared" si="36"/>
        <v>0.43636363636363634</v>
      </c>
      <c r="Y91" s="19">
        <f t="shared" si="37"/>
        <v>0.23141676475196096</v>
      </c>
      <c r="Z91" s="1"/>
      <c r="AA91" s="1"/>
      <c r="AB91" s="1"/>
      <c r="AC91" s="1"/>
    </row>
    <row r="92" spans="1:29">
      <c r="A92" s="41" t="s">
        <v>208</v>
      </c>
      <c r="B92" s="41" t="s">
        <v>531</v>
      </c>
      <c r="C92" s="42" t="s">
        <v>532</v>
      </c>
      <c r="D92" s="43" t="s">
        <v>533</v>
      </c>
      <c r="E92" s="1" t="s">
        <v>208</v>
      </c>
      <c r="F92" s="44">
        <v>2</v>
      </c>
      <c r="G92" s="20">
        <v>9.9999999999999995E-7</v>
      </c>
      <c r="H92" s="44">
        <v>10</v>
      </c>
      <c r="I92" s="20">
        <f t="shared" si="32"/>
        <v>5000000000</v>
      </c>
      <c r="J92" s="20">
        <f t="shared" si="33"/>
        <v>0.45454545454545453</v>
      </c>
      <c r="K92" s="1"/>
      <c r="L92" s="1"/>
      <c r="M92" s="1"/>
      <c r="N92" s="1" t="s">
        <v>208</v>
      </c>
      <c r="O92" s="44">
        <v>2</v>
      </c>
      <c r="P92" s="20">
        <v>9.9999999999999995E-7</v>
      </c>
      <c r="Q92" s="44">
        <v>11</v>
      </c>
      <c r="R92" s="20">
        <f t="shared" si="34"/>
        <v>5500000000</v>
      </c>
      <c r="S92" s="20">
        <f t="shared" si="35"/>
        <v>2.2000000000000002</v>
      </c>
      <c r="T92" s="1"/>
      <c r="U92" s="1"/>
      <c r="V92" s="19">
        <v>0.45454545454545453</v>
      </c>
      <c r="W92" s="19">
        <v>2.2000000000000002</v>
      </c>
      <c r="X92" s="19">
        <f t="shared" si="36"/>
        <v>1.3272727272727274</v>
      </c>
      <c r="Y92" s="19">
        <f t="shared" si="37"/>
        <v>1.2342227453437922</v>
      </c>
      <c r="Z92" s="1"/>
      <c r="AA92" s="1"/>
      <c r="AB92" s="1"/>
      <c r="AC92" s="1"/>
    </row>
    <row r="93" spans="1:29">
      <c r="A93" s="41" t="s">
        <v>212</v>
      </c>
      <c r="B93" s="41" t="s">
        <v>534</v>
      </c>
      <c r="C93" s="42" t="s">
        <v>535</v>
      </c>
      <c r="D93" s="43"/>
      <c r="E93" s="1" t="s">
        <v>212</v>
      </c>
      <c r="F93" s="44">
        <v>2</v>
      </c>
      <c r="G93" s="20">
        <v>9.9999999999999995E-7</v>
      </c>
      <c r="H93" s="44">
        <v>12</v>
      </c>
      <c r="I93" s="20">
        <f t="shared" si="32"/>
        <v>6000000000</v>
      </c>
      <c r="J93" s="20">
        <f t="shared" si="33"/>
        <v>0.54545454545454541</v>
      </c>
      <c r="K93" s="1"/>
      <c r="L93" s="1"/>
      <c r="M93" s="1"/>
      <c r="N93" s="1" t="s">
        <v>212</v>
      </c>
      <c r="O93" s="44">
        <v>2</v>
      </c>
      <c r="P93" s="20">
        <v>9.9999999999999995E-7</v>
      </c>
      <c r="Q93" s="44">
        <v>10</v>
      </c>
      <c r="R93" s="20">
        <f t="shared" si="34"/>
        <v>5000000000</v>
      </c>
      <c r="S93" s="20">
        <f t="shared" si="35"/>
        <v>2</v>
      </c>
      <c r="T93" s="1"/>
      <c r="U93" s="1"/>
      <c r="V93" s="19">
        <v>0.54545454545454541</v>
      </c>
      <c r="W93" s="19">
        <v>2</v>
      </c>
      <c r="X93" s="19">
        <f t="shared" si="36"/>
        <v>1.2727272727272727</v>
      </c>
      <c r="Y93" s="19">
        <f t="shared" si="37"/>
        <v>1.0285189544531601</v>
      </c>
      <c r="Z93" s="1"/>
      <c r="AA93" s="1"/>
      <c r="AB93" s="1"/>
      <c r="AC93" s="1"/>
    </row>
    <row r="94" spans="1:29">
      <c r="A94" s="41" t="s">
        <v>216</v>
      </c>
      <c r="B94" s="41" t="s">
        <v>536</v>
      </c>
      <c r="C94" s="42" t="s">
        <v>537</v>
      </c>
      <c r="D94" s="43"/>
      <c r="E94" s="1" t="s">
        <v>216</v>
      </c>
      <c r="F94" s="44">
        <v>2</v>
      </c>
      <c r="G94" s="20">
        <v>9.9999999999999995E-7</v>
      </c>
      <c r="H94" s="44">
        <v>14</v>
      </c>
      <c r="I94" s="20">
        <f t="shared" si="32"/>
        <v>7000000000</v>
      </c>
      <c r="J94" s="20">
        <f t="shared" si="33"/>
        <v>0.63636363636363635</v>
      </c>
      <c r="K94" s="1"/>
      <c r="L94" s="1"/>
      <c r="M94" s="1"/>
      <c r="N94" s="1" t="s">
        <v>216</v>
      </c>
      <c r="O94" s="44">
        <v>2</v>
      </c>
      <c r="P94" s="20">
        <v>9.9999999999999995E-7</v>
      </c>
      <c r="Q94" s="44">
        <v>8</v>
      </c>
      <c r="R94" s="20">
        <f t="shared" si="34"/>
        <v>4000000000</v>
      </c>
      <c r="S94" s="20">
        <f t="shared" si="35"/>
        <v>1.6</v>
      </c>
      <c r="T94" s="1"/>
      <c r="U94" s="1"/>
      <c r="V94" s="19">
        <v>0.63636363636363635</v>
      </c>
      <c r="W94" s="19">
        <v>1.6</v>
      </c>
      <c r="X94" s="19">
        <f t="shared" si="36"/>
        <v>1.1181818181818182</v>
      </c>
      <c r="Y94" s="19">
        <f t="shared" si="37"/>
        <v>0.68139380732521915</v>
      </c>
      <c r="Z94" s="1"/>
      <c r="AA94" s="1"/>
      <c r="AB94" s="1"/>
      <c r="AC94" s="1"/>
    </row>
    <row r="95" spans="1:29">
      <c r="A95" s="41" t="s">
        <v>220</v>
      </c>
      <c r="B95" s="41" t="s">
        <v>538</v>
      </c>
      <c r="C95" s="42" t="s">
        <v>539</v>
      </c>
      <c r="D95" s="43"/>
      <c r="E95" s="1" t="s">
        <v>220</v>
      </c>
      <c r="F95" s="44">
        <v>2</v>
      </c>
      <c r="G95" s="20">
        <v>9.9999999999999995E-7</v>
      </c>
      <c r="H95" s="44">
        <v>16</v>
      </c>
      <c r="I95" s="20">
        <f t="shared" si="32"/>
        <v>8000000000</v>
      </c>
      <c r="J95" s="20">
        <f t="shared" si="33"/>
        <v>0.72727272727272729</v>
      </c>
      <c r="K95" s="1"/>
      <c r="L95" s="1"/>
      <c r="M95" s="1"/>
      <c r="N95" s="1" t="s">
        <v>220</v>
      </c>
      <c r="O95" s="44">
        <v>2</v>
      </c>
      <c r="P95" s="20">
        <v>9.9999999999999995E-7</v>
      </c>
      <c r="Q95" s="44">
        <v>5</v>
      </c>
      <c r="R95" s="20">
        <f t="shared" si="34"/>
        <v>2500000000</v>
      </c>
      <c r="S95" s="20">
        <f t="shared" si="35"/>
        <v>1</v>
      </c>
      <c r="T95" s="1"/>
      <c r="U95" s="1"/>
      <c r="V95" s="19">
        <v>0.72727272727272729</v>
      </c>
      <c r="W95" s="19">
        <v>1</v>
      </c>
      <c r="X95" s="19">
        <f t="shared" si="36"/>
        <v>0.86363636363636365</v>
      </c>
      <c r="Y95" s="19">
        <f t="shared" si="37"/>
        <v>0.19284730395996746</v>
      </c>
      <c r="Z95" s="1"/>
      <c r="AA95" s="1"/>
      <c r="AB95" s="1"/>
      <c r="AC95" s="1"/>
    </row>
    <row r="96" spans="1:29">
      <c r="A96" s="41" t="s">
        <v>224</v>
      </c>
      <c r="B96" s="41" t="s">
        <v>540</v>
      </c>
      <c r="C96" s="42" t="s">
        <v>541</v>
      </c>
      <c r="D96" s="43" t="s">
        <v>542</v>
      </c>
      <c r="E96" s="1" t="s">
        <v>224</v>
      </c>
      <c r="F96" s="44">
        <v>2</v>
      </c>
      <c r="G96" s="20">
        <v>9.9999999999999995E-7</v>
      </c>
      <c r="H96" s="44">
        <v>12</v>
      </c>
      <c r="I96" s="20">
        <f t="shared" si="32"/>
        <v>6000000000</v>
      </c>
      <c r="J96" s="20">
        <f t="shared" si="33"/>
        <v>0.54545454545454541</v>
      </c>
      <c r="K96" s="1"/>
      <c r="L96" s="1"/>
      <c r="M96" s="1"/>
      <c r="N96" s="1" t="s">
        <v>224</v>
      </c>
      <c r="O96" s="44">
        <v>2</v>
      </c>
      <c r="P96" s="20">
        <v>9.9999999999999995E-7</v>
      </c>
      <c r="Q96" s="44">
        <v>6</v>
      </c>
      <c r="R96" s="20">
        <f t="shared" si="34"/>
        <v>3000000000</v>
      </c>
      <c r="S96" s="20">
        <f t="shared" si="35"/>
        <v>1.2</v>
      </c>
      <c r="T96" s="1"/>
      <c r="U96" s="1"/>
      <c r="V96" s="19">
        <v>0.54545454545454541</v>
      </c>
      <c r="W96" s="19">
        <v>1.2</v>
      </c>
      <c r="X96" s="19">
        <f t="shared" si="36"/>
        <v>0.87272727272727268</v>
      </c>
      <c r="Y96" s="19">
        <f t="shared" si="37"/>
        <v>0.46283352950392193</v>
      </c>
      <c r="Z96" s="1"/>
      <c r="AA96" s="1"/>
      <c r="AB96" s="1"/>
      <c r="AC96" s="1"/>
    </row>
    <row r="97" spans="1:29">
      <c r="A97" s="41" t="s">
        <v>228</v>
      </c>
      <c r="B97" s="41" t="s">
        <v>543</v>
      </c>
      <c r="C97" s="42" t="s">
        <v>544</v>
      </c>
      <c r="D97" s="43" t="s">
        <v>545</v>
      </c>
      <c r="E97" s="1" t="s">
        <v>228</v>
      </c>
      <c r="F97" s="44">
        <v>2</v>
      </c>
      <c r="G97" s="20">
        <v>9.9999999999999995E-7</v>
      </c>
      <c r="H97" s="44">
        <v>12</v>
      </c>
      <c r="I97" s="20">
        <f t="shared" si="32"/>
        <v>6000000000</v>
      </c>
      <c r="J97" s="20">
        <f t="shared" si="33"/>
        <v>0.54545454545454541</v>
      </c>
      <c r="K97" s="1"/>
      <c r="L97" s="1"/>
      <c r="M97" s="1"/>
      <c r="N97" s="1" t="s">
        <v>228</v>
      </c>
      <c r="O97" s="44">
        <v>2</v>
      </c>
      <c r="P97" s="20">
        <v>9.9999999999999995E-7</v>
      </c>
      <c r="Q97" s="44">
        <v>11</v>
      </c>
      <c r="R97" s="20">
        <f t="shared" si="34"/>
        <v>5500000000</v>
      </c>
      <c r="S97" s="20">
        <f t="shared" si="35"/>
        <v>2.2000000000000002</v>
      </c>
      <c r="T97" s="1"/>
      <c r="U97" s="1"/>
      <c r="V97" s="19">
        <v>0.54545454545454541</v>
      </c>
      <c r="W97" s="19">
        <v>2.2000000000000002</v>
      </c>
      <c r="X97" s="19">
        <f t="shared" si="36"/>
        <v>1.3727272727272728</v>
      </c>
      <c r="Y97" s="19">
        <f t="shared" si="37"/>
        <v>1.1699403106904696</v>
      </c>
      <c r="Z97" s="1"/>
      <c r="AA97" s="1"/>
      <c r="AB97" s="1"/>
      <c r="AC97" s="1"/>
    </row>
    <row r="98" spans="1:29">
      <c r="A98" s="41" t="s">
        <v>231</v>
      </c>
      <c r="B98" s="41" t="s">
        <v>546</v>
      </c>
      <c r="C98" s="42" t="s">
        <v>547</v>
      </c>
      <c r="D98" s="43"/>
      <c r="E98" s="1" t="s">
        <v>231</v>
      </c>
      <c r="F98" s="44">
        <v>2</v>
      </c>
      <c r="G98" s="20">
        <v>9.9999999999999995E-7</v>
      </c>
      <c r="H98" s="44">
        <v>14</v>
      </c>
      <c r="I98" s="20">
        <f t="shared" si="32"/>
        <v>7000000000</v>
      </c>
      <c r="J98" s="20">
        <f t="shared" si="33"/>
        <v>0.63636363636363635</v>
      </c>
      <c r="K98" s="1"/>
      <c r="L98" s="1"/>
      <c r="M98" s="1"/>
      <c r="N98" s="1" t="s">
        <v>231</v>
      </c>
      <c r="O98" s="44">
        <v>2</v>
      </c>
      <c r="P98" s="20">
        <v>9.9999999999999995E-7</v>
      </c>
      <c r="Q98" s="44">
        <v>6</v>
      </c>
      <c r="R98" s="20">
        <f t="shared" si="34"/>
        <v>3000000000</v>
      </c>
      <c r="S98" s="20">
        <f t="shared" si="35"/>
        <v>1.2</v>
      </c>
      <c r="T98" s="1"/>
      <c r="U98" s="1"/>
      <c r="V98" s="19">
        <v>0.63636363636363635</v>
      </c>
      <c r="W98" s="19">
        <v>1.2</v>
      </c>
      <c r="X98" s="19">
        <f t="shared" si="36"/>
        <v>0.91818181818181821</v>
      </c>
      <c r="Y98" s="19">
        <f t="shared" si="37"/>
        <v>0.39855109485059931</v>
      </c>
      <c r="Z98" s="1"/>
      <c r="AA98" s="1"/>
      <c r="AB98" s="1"/>
      <c r="AC98" s="1"/>
    </row>
    <row r="99" spans="1:29">
      <c r="A99" s="41"/>
      <c r="B99" s="41"/>
      <c r="C99" s="42"/>
      <c r="D99" s="43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>
      <c r="A100" s="29"/>
      <c r="B100" s="29"/>
      <c r="C100" s="30"/>
      <c r="D100" s="31"/>
      <c r="E100" s="3" t="s">
        <v>4</v>
      </c>
      <c r="F100" s="3" t="s">
        <v>331</v>
      </c>
      <c r="G100" s="3" t="s">
        <v>5</v>
      </c>
      <c r="H100" s="3" t="s">
        <v>332</v>
      </c>
      <c r="I100" s="3" t="s">
        <v>7</v>
      </c>
      <c r="J100" s="3" t="s">
        <v>8</v>
      </c>
      <c r="K100" s="3" t="s">
        <v>333</v>
      </c>
      <c r="L100" s="3"/>
      <c r="M100" s="3"/>
      <c r="N100" s="3" t="s">
        <v>4</v>
      </c>
      <c r="O100" s="3" t="s">
        <v>331</v>
      </c>
      <c r="P100" s="3" t="s">
        <v>5</v>
      </c>
      <c r="Q100" s="3" t="s">
        <v>332</v>
      </c>
      <c r="R100" s="3" t="s">
        <v>7</v>
      </c>
      <c r="S100" s="3" t="s">
        <v>8</v>
      </c>
      <c r="T100" s="32" t="s">
        <v>333</v>
      </c>
      <c r="U100" s="3"/>
      <c r="V100" s="3" t="s">
        <v>10</v>
      </c>
      <c r="W100" s="3" t="s">
        <v>11</v>
      </c>
      <c r="X100" s="3" t="s">
        <v>0</v>
      </c>
      <c r="Y100" s="3" t="s">
        <v>12</v>
      </c>
      <c r="Z100" s="3"/>
      <c r="AA100" s="3"/>
      <c r="AB100" s="3"/>
      <c r="AC100" s="3"/>
    </row>
    <row r="101" spans="1:29">
      <c r="A101" s="33"/>
      <c r="B101" s="33"/>
      <c r="C101" s="34"/>
      <c r="D101" s="35"/>
      <c r="E101" s="8" t="s">
        <v>334</v>
      </c>
      <c r="F101" s="36">
        <v>2</v>
      </c>
      <c r="G101" s="13">
        <v>0.1</v>
      </c>
      <c r="H101" s="8" t="s">
        <v>49</v>
      </c>
      <c r="I101" s="8" t="s">
        <v>335</v>
      </c>
      <c r="J101" s="8"/>
      <c r="K101" s="8"/>
      <c r="L101" s="8"/>
      <c r="M101" s="8"/>
      <c r="N101" s="8" t="s">
        <v>334</v>
      </c>
      <c r="O101" s="36">
        <v>2</v>
      </c>
      <c r="P101" s="13">
        <v>0.1</v>
      </c>
      <c r="Q101" s="8" t="s">
        <v>49</v>
      </c>
      <c r="R101" s="39" t="s">
        <v>335</v>
      </c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</row>
    <row r="102" spans="1:29">
      <c r="A102" s="33"/>
      <c r="B102" s="33"/>
      <c r="C102" s="34"/>
      <c r="D102" s="35"/>
      <c r="E102" s="8" t="s">
        <v>336</v>
      </c>
      <c r="F102" s="36">
        <v>2</v>
      </c>
      <c r="G102" s="13">
        <v>9.9999999999999995E-7</v>
      </c>
      <c r="H102" s="36">
        <v>15</v>
      </c>
      <c r="I102" s="13">
        <f t="shared" ref="I102:I113" si="38">H102/G102/0.002</f>
        <v>7500000000</v>
      </c>
      <c r="J102" s="13">
        <f t="shared" ref="J102:J113" si="39">I102/7500000000</f>
        <v>1</v>
      </c>
      <c r="K102" s="8"/>
      <c r="L102" s="13">
        <f>AVERAGE(I102,R102)</f>
        <v>4075000000</v>
      </c>
      <c r="M102" s="8"/>
      <c r="N102" s="8" t="s">
        <v>336</v>
      </c>
      <c r="O102" s="36">
        <v>2</v>
      </c>
      <c r="P102" s="13">
        <v>1.0000000000000001E-5</v>
      </c>
      <c r="Q102" s="36">
        <v>13</v>
      </c>
      <c r="R102" s="13">
        <f t="shared" ref="R102:R110" si="40">Q102/P102/0.002</f>
        <v>650000000</v>
      </c>
      <c r="S102" s="13">
        <f t="shared" ref="S102:S110" si="41">R102/650000000</f>
        <v>1</v>
      </c>
      <c r="T102" s="8"/>
      <c r="U102" s="8"/>
      <c r="V102" s="12">
        <v>1</v>
      </c>
      <c r="W102" s="12">
        <v>1</v>
      </c>
      <c r="X102" s="12">
        <f t="shared" ref="X102:X110" si="42">AVERAGE(V102:W102)</f>
        <v>1</v>
      </c>
      <c r="Y102" s="12">
        <f t="shared" ref="Y102:Y110" si="43">STDEV(V102:W102)</f>
        <v>0</v>
      </c>
      <c r="Z102" s="8"/>
      <c r="AA102" s="8"/>
      <c r="AB102" s="8"/>
      <c r="AC102" s="8"/>
    </row>
    <row r="103" spans="1:29">
      <c r="A103" s="41" t="s">
        <v>234</v>
      </c>
      <c r="B103" s="41" t="s">
        <v>548</v>
      </c>
      <c r="C103" s="42" t="s">
        <v>549</v>
      </c>
      <c r="D103" s="43" t="s">
        <v>550</v>
      </c>
      <c r="E103" s="1" t="s">
        <v>234</v>
      </c>
      <c r="F103" s="44">
        <v>2</v>
      </c>
      <c r="G103" s="20">
        <v>9.9999999999999995E-7</v>
      </c>
      <c r="H103" s="44">
        <v>15</v>
      </c>
      <c r="I103" s="20">
        <f t="shared" si="38"/>
        <v>7500000000</v>
      </c>
      <c r="J103" s="20">
        <f t="shared" si="39"/>
        <v>1</v>
      </c>
      <c r="K103" s="1"/>
      <c r="L103" s="20">
        <f>L102/1000*2</f>
        <v>8150000</v>
      </c>
      <c r="M103" s="1"/>
      <c r="N103" s="1" t="s">
        <v>234</v>
      </c>
      <c r="O103" s="44">
        <v>2</v>
      </c>
      <c r="P103" s="20">
        <v>1.0000000000000001E-5</v>
      </c>
      <c r="Q103" s="44">
        <v>28</v>
      </c>
      <c r="R103" s="20">
        <f t="shared" si="40"/>
        <v>1400000000</v>
      </c>
      <c r="S103" s="20">
        <f t="shared" si="41"/>
        <v>2.1538461538461537</v>
      </c>
      <c r="T103" s="1"/>
      <c r="U103" s="1"/>
      <c r="V103" s="19">
        <v>1</v>
      </c>
      <c r="W103" s="19">
        <v>2.1538461538461537</v>
      </c>
      <c r="X103" s="19">
        <f t="shared" si="42"/>
        <v>1.5769230769230769</v>
      </c>
      <c r="Y103" s="19">
        <f t="shared" si="43"/>
        <v>0.81589243983063175</v>
      </c>
      <c r="Z103" s="1"/>
      <c r="AA103" s="1"/>
      <c r="AB103" s="1"/>
      <c r="AC103" s="1"/>
    </row>
    <row r="104" spans="1:29">
      <c r="A104" s="41" t="s">
        <v>238</v>
      </c>
      <c r="B104" s="41" t="s">
        <v>551</v>
      </c>
      <c r="C104" s="42" t="s">
        <v>552</v>
      </c>
      <c r="D104" s="43"/>
      <c r="E104" s="1" t="s">
        <v>238</v>
      </c>
      <c r="F104" s="44">
        <v>2</v>
      </c>
      <c r="G104" s="20">
        <v>9.9999999999999995E-7</v>
      </c>
      <c r="H104" s="44">
        <v>22</v>
      </c>
      <c r="I104" s="20">
        <f t="shared" si="38"/>
        <v>11000000000</v>
      </c>
      <c r="J104" s="20">
        <f t="shared" si="39"/>
        <v>1.4666666666666666</v>
      </c>
      <c r="K104" s="1"/>
      <c r="L104" s="1"/>
      <c r="M104" s="1"/>
      <c r="N104" s="1" t="s">
        <v>238</v>
      </c>
      <c r="O104" s="44">
        <v>2</v>
      </c>
      <c r="P104" s="20">
        <v>1.0000000000000001E-5</v>
      </c>
      <c r="Q104" s="44">
        <v>30</v>
      </c>
      <c r="R104" s="20">
        <f t="shared" si="40"/>
        <v>1499999999.9999998</v>
      </c>
      <c r="S104" s="20">
        <f t="shared" si="41"/>
        <v>2.3076923076923075</v>
      </c>
      <c r="T104" s="1"/>
      <c r="U104" s="1"/>
      <c r="V104" s="19">
        <v>1.4666666666666666</v>
      </c>
      <c r="W104" s="19">
        <v>2.3076923076923075</v>
      </c>
      <c r="X104" s="19">
        <f t="shared" si="42"/>
        <v>1.8871794871794871</v>
      </c>
      <c r="Y104" s="19">
        <f t="shared" si="43"/>
        <v>0.59469493392099282</v>
      </c>
      <c r="Z104" s="1"/>
      <c r="AA104" s="1"/>
      <c r="AB104" s="1"/>
      <c r="AC104" s="1"/>
    </row>
    <row r="105" spans="1:29">
      <c r="A105" s="41" t="s">
        <v>244</v>
      </c>
      <c r="B105" s="41" t="s">
        <v>553</v>
      </c>
      <c r="C105" s="42" t="s">
        <v>554</v>
      </c>
      <c r="D105" s="43" t="s">
        <v>555</v>
      </c>
      <c r="E105" s="1" t="s">
        <v>244</v>
      </c>
      <c r="F105" s="44">
        <v>2</v>
      </c>
      <c r="G105" s="20">
        <v>9.9999999999999995E-7</v>
      </c>
      <c r="H105" s="44">
        <v>9</v>
      </c>
      <c r="I105" s="20">
        <f t="shared" si="38"/>
        <v>4500000000</v>
      </c>
      <c r="J105" s="20">
        <f t="shared" si="39"/>
        <v>0.6</v>
      </c>
      <c r="K105" s="1"/>
      <c r="L105" s="1"/>
      <c r="M105" s="1"/>
      <c r="N105" s="1" t="s">
        <v>244</v>
      </c>
      <c r="O105" s="44">
        <v>2</v>
      </c>
      <c r="P105" s="20">
        <v>1.0000000000000001E-5</v>
      </c>
      <c r="Q105" s="44">
        <v>9</v>
      </c>
      <c r="R105" s="20">
        <f t="shared" si="40"/>
        <v>449999999.99999994</v>
      </c>
      <c r="S105" s="20">
        <f t="shared" si="41"/>
        <v>0.69230769230769218</v>
      </c>
      <c r="T105" s="1" t="s">
        <v>556</v>
      </c>
      <c r="U105" s="1"/>
      <c r="V105" s="19">
        <v>0.6</v>
      </c>
      <c r="W105" s="19">
        <v>0.69230769230769218</v>
      </c>
      <c r="X105" s="19">
        <f t="shared" si="42"/>
        <v>0.64615384615384608</v>
      </c>
      <c r="Y105" s="19">
        <f t="shared" si="43"/>
        <v>6.5271395186450462E-2</v>
      </c>
      <c r="Z105" s="1"/>
      <c r="AA105" s="1"/>
      <c r="AB105" s="1"/>
      <c r="AC105" s="1"/>
    </row>
    <row r="106" spans="1:29">
      <c r="A106" s="41" t="s">
        <v>250</v>
      </c>
      <c r="B106" s="41" t="s">
        <v>557</v>
      </c>
      <c r="C106" s="42" t="s">
        <v>558</v>
      </c>
      <c r="D106" s="43" t="s">
        <v>555</v>
      </c>
      <c r="E106" s="1" t="s">
        <v>250</v>
      </c>
      <c r="F106" s="44">
        <v>2</v>
      </c>
      <c r="G106" s="20">
        <v>9.9999999999999995E-7</v>
      </c>
      <c r="H106" s="44">
        <v>16</v>
      </c>
      <c r="I106" s="20">
        <f t="shared" si="38"/>
        <v>8000000000</v>
      </c>
      <c r="J106" s="20">
        <f t="shared" si="39"/>
        <v>1.0666666666666667</v>
      </c>
      <c r="K106" s="1" t="s">
        <v>320</v>
      </c>
      <c r="L106" s="1"/>
      <c r="M106" s="1"/>
      <c r="N106" s="1" t="s">
        <v>250</v>
      </c>
      <c r="O106" s="44">
        <v>2</v>
      </c>
      <c r="P106" s="20">
        <v>1.0000000000000001E-5</v>
      </c>
      <c r="Q106" s="44">
        <v>12</v>
      </c>
      <c r="R106" s="20">
        <f t="shared" si="40"/>
        <v>600000000</v>
      </c>
      <c r="S106" s="20">
        <f t="shared" si="41"/>
        <v>0.92307692307692313</v>
      </c>
      <c r="T106" s="1" t="s">
        <v>556</v>
      </c>
      <c r="U106" s="1"/>
      <c r="V106" s="19">
        <v>1.0666666666666667</v>
      </c>
      <c r="W106" s="19">
        <v>0.92307692307692313</v>
      </c>
      <c r="X106" s="19">
        <f t="shared" si="42"/>
        <v>0.99487179487179489</v>
      </c>
      <c r="Y106" s="19">
        <f t="shared" si="43"/>
        <v>0.10153328140114525</v>
      </c>
      <c r="Z106" s="1"/>
      <c r="AA106" s="1"/>
      <c r="AB106" s="1"/>
      <c r="AC106" s="1"/>
    </row>
    <row r="107" spans="1:29">
      <c r="A107" s="41" t="s">
        <v>252</v>
      </c>
      <c r="B107" s="41" t="s">
        <v>559</v>
      </c>
      <c r="C107" s="42" t="s">
        <v>560</v>
      </c>
      <c r="D107" s="43" t="s">
        <v>555</v>
      </c>
      <c r="E107" s="1" t="s">
        <v>252</v>
      </c>
      <c r="F107" s="44">
        <v>2</v>
      </c>
      <c r="G107" s="20">
        <v>9.9999999999999995E-7</v>
      </c>
      <c r="H107" s="44">
        <v>15</v>
      </c>
      <c r="I107" s="20">
        <f t="shared" si="38"/>
        <v>7500000000</v>
      </c>
      <c r="J107" s="20">
        <f t="shared" si="39"/>
        <v>1</v>
      </c>
      <c r="K107" s="1"/>
      <c r="L107" s="1"/>
      <c r="M107" s="1"/>
      <c r="N107" s="1" t="s">
        <v>252</v>
      </c>
      <c r="O107" s="44">
        <v>2</v>
      </c>
      <c r="P107" s="20">
        <v>1.0000000000000001E-5</v>
      </c>
      <c r="Q107" s="44">
        <v>21</v>
      </c>
      <c r="R107" s="20">
        <f t="shared" si="40"/>
        <v>1050000000</v>
      </c>
      <c r="S107" s="20">
        <f t="shared" si="41"/>
        <v>1.6153846153846154</v>
      </c>
      <c r="T107" s="1"/>
      <c r="U107" s="1"/>
      <c r="V107" s="19">
        <v>1</v>
      </c>
      <c r="W107" s="19">
        <v>1.6153846153846154</v>
      </c>
      <c r="X107" s="19">
        <f t="shared" si="42"/>
        <v>1.3076923076923077</v>
      </c>
      <c r="Y107" s="19">
        <f t="shared" si="43"/>
        <v>0.43514263457633701</v>
      </c>
      <c r="Z107" s="1"/>
      <c r="AA107" s="1"/>
      <c r="AB107" s="1"/>
      <c r="AC107" s="1"/>
    </row>
    <row r="108" spans="1:29">
      <c r="A108" s="41" t="s">
        <v>255</v>
      </c>
      <c r="B108" s="41" t="s">
        <v>561</v>
      </c>
      <c r="C108" s="42" t="s">
        <v>562</v>
      </c>
      <c r="D108" s="43"/>
      <c r="E108" s="1" t="s">
        <v>255</v>
      </c>
      <c r="F108" s="44">
        <v>2</v>
      </c>
      <c r="G108" s="20">
        <v>9.9999999999999995E-7</v>
      </c>
      <c r="H108" s="44">
        <v>12</v>
      </c>
      <c r="I108" s="20">
        <f t="shared" si="38"/>
        <v>6000000000</v>
      </c>
      <c r="J108" s="20">
        <f t="shared" si="39"/>
        <v>0.8</v>
      </c>
      <c r="K108" s="1"/>
      <c r="L108" s="1"/>
      <c r="M108" s="1"/>
      <c r="N108" s="1" t="s">
        <v>255</v>
      </c>
      <c r="O108" s="44">
        <v>2</v>
      </c>
      <c r="P108" s="20">
        <v>1.0000000000000001E-5</v>
      </c>
      <c r="Q108" s="44">
        <v>25</v>
      </c>
      <c r="R108" s="20">
        <f t="shared" si="40"/>
        <v>1250000000</v>
      </c>
      <c r="S108" s="20">
        <f t="shared" si="41"/>
        <v>1.9230769230769231</v>
      </c>
      <c r="T108" s="1"/>
      <c r="U108" s="1"/>
      <c r="V108" s="19">
        <v>0.8</v>
      </c>
      <c r="W108" s="19">
        <v>1.9230769230769231</v>
      </c>
      <c r="X108" s="19">
        <f t="shared" si="42"/>
        <v>1.3615384615384616</v>
      </c>
      <c r="Y108" s="19">
        <f t="shared" si="43"/>
        <v>0.79413530810181476</v>
      </c>
      <c r="Z108" s="1"/>
      <c r="AA108" s="1"/>
      <c r="AB108" s="1"/>
      <c r="AC108" s="1"/>
    </row>
    <row r="109" spans="1:29">
      <c r="A109" s="41" t="s">
        <v>258</v>
      </c>
      <c r="B109" s="41" t="s">
        <v>563</v>
      </c>
      <c r="C109" s="42" t="s">
        <v>564</v>
      </c>
      <c r="D109" s="43" t="s">
        <v>565</v>
      </c>
      <c r="E109" s="1" t="s">
        <v>258</v>
      </c>
      <c r="F109" s="44">
        <v>2</v>
      </c>
      <c r="G109" s="20">
        <v>9.9999999999999995E-7</v>
      </c>
      <c r="H109" s="44">
        <v>13</v>
      </c>
      <c r="I109" s="20">
        <f t="shared" si="38"/>
        <v>6500000000</v>
      </c>
      <c r="J109" s="20">
        <f t="shared" si="39"/>
        <v>0.8666666666666667</v>
      </c>
      <c r="K109" s="1"/>
      <c r="L109" s="1"/>
      <c r="M109" s="1"/>
      <c r="N109" s="1" t="s">
        <v>258</v>
      </c>
      <c r="O109" s="44">
        <v>2</v>
      </c>
      <c r="P109" s="20">
        <v>1.0000000000000001E-5</v>
      </c>
      <c r="Q109" s="44">
        <v>20</v>
      </c>
      <c r="R109" s="20">
        <f t="shared" si="40"/>
        <v>999999999.99999988</v>
      </c>
      <c r="S109" s="20">
        <f t="shared" si="41"/>
        <v>1.5384615384615383</v>
      </c>
      <c r="T109" s="1"/>
      <c r="U109" s="1"/>
      <c r="V109" s="19">
        <v>0.8666666666666667</v>
      </c>
      <c r="W109" s="19">
        <v>1.5384615384615383</v>
      </c>
      <c r="X109" s="19">
        <f t="shared" si="42"/>
        <v>1.2025641025641025</v>
      </c>
      <c r="Y109" s="19">
        <f t="shared" si="43"/>
        <v>0.47503070941250136</v>
      </c>
      <c r="Z109" s="1"/>
      <c r="AA109" s="1"/>
      <c r="AB109" s="1"/>
      <c r="AC109" s="1"/>
    </row>
    <row r="110" spans="1:29">
      <c r="A110" s="41" t="s">
        <v>262</v>
      </c>
      <c r="B110" s="41" t="s">
        <v>566</v>
      </c>
      <c r="C110" s="42" t="s">
        <v>567</v>
      </c>
      <c r="D110" s="43" t="s">
        <v>568</v>
      </c>
      <c r="E110" s="1" t="s">
        <v>262</v>
      </c>
      <c r="F110" s="44">
        <v>2</v>
      </c>
      <c r="G110" s="20">
        <v>9.9999999999999995E-7</v>
      </c>
      <c r="H110" s="44">
        <v>18</v>
      </c>
      <c r="I110" s="20">
        <f t="shared" si="38"/>
        <v>9000000000</v>
      </c>
      <c r="J110" s="20">
        <f t="shared" si="39"/>
        <v>1.2</v>
      </c>
      <c r="K110" s="1"/>
      <c r="L110" s="1"/>
      <c r="M110" s="1"/>
      <c r="N110" s="1" t="s">
        <v>262</v>
      </c>
      <c r="O110" s="44">
        <v>2</v>
      </c>
      <c r="P110" s="20">
        <v>1.0000000000000001E-5</v>
      </c>
      <c r="Q110" s="44">
        <v>18</v>
      </c>
      <c r="R110" s="20">
        <f t="shared" si="40"/>
        <v>899999999.99999988</v>
      </c>
      <c r="S110" s="20">
        <f t="shared" si="41"/>
        <v>1.3846153846153844</v>
      </c>
      <c r="T110" s="1"/>
      <c r="U110" s="1"/>
      <c r="V110" s="19">
        <v>1.2</v>
      </c>
      <c r="W110" s="19">
        <v>1.3846153846153844</v>
      </c>
      <c r="X110" s="19">
        <f t="shared" si="42"/>
        <v>1.2923076923076922</v>
      </c>
      <c r="Y110" s="19">
        <f t="shared" si="43"/>
        <v>0.13054279037290092</v>
      </c>
      <c r="Z110" s="1"/>
      <c r="AA110" s="1"/>
      <c r="AB110" s="1"/>
      <c r="AC110" s="1"/>
    </row>
    <row r="111" spans="1:29">
      <c r="A111" s="41" t="s">
        <v>266</v>
      </c>
      <c r="B111" s="41" t="s">
        <v>569</v>
      </c>
      <c r="C111" s="42">
        <v>5</v>
      </c>
      <c r="D111" s="43" t="s">
        <v>570</v>
      </c>
      <c r="E111" s="1" t="s">
        <v>266</v>
      </c>
      <c r="F111" s="44">
        <v>2</v>
      </c>
      <c r="G111" s="20">
        <v>1E-4</v>
      </c>
      <c r="H111" s="44">
        <v>3</v>
      </c>
      <c r="I111" s="20">
        <f t="shared" si="38"/>
        <v>15000000</v>
      </c>
      <c r="J111" s="20">
        <f t="shared" si="39"/>
        <v>2E-3</v>
      </c>
      <c r="K111" s="1" t="s">
        <v>571</v>
      </c>
      <c r="L111" s="1"/>
      <c r="M111" s="1"/>
      <c r="N111" s="1" t="s">
        <v>266</v>
      </c>
      <c r="O111" s="44">
        <v>2</v>
      </c>
      <c r="P111" s="1" t="s">
        <v>249</v>
      </c>
      <c r="Q111" s="1"/>
      <c r="R111" s="2"/>
      <c r="S111" s="2"/>
      <c r="T111" s="1"/>
      <c r="U111" s="1"/>
      <c r="V111" s="21"/>
      <c r="W111" s="21"/>
      <c r="X111" s="21" t="s">
        <v>572</v>
      </c>
      <c r="Y111" s="21"/>
      <c r="Z111" s="1"/>
      <c r="AA111" s="1"/>
      <c r="AB111" s="1"/>
      <c r="AC111" s="1"/>
    </row>
    <row r="112" spans="1:29">
      <c r="A112" s="41" t="s">
        <v>270</v>
      </c>
      <c r="B112" s="41" t="s">
        <v>573</v>
      </c>
      <c r="C112" s="42">
        <v>6</v>
      </c>
      <c r="D112" s="43" t="s">
        <v>574</v>
      </c>
      <c r="E112" s="1" t="s">
        <v>270</v>
      </c>
      <c r="F112" s="44">
        <v>2</v>
      </c>
      <c r="G112" s="20">
        <v>1E-4</v>
      </c>
      <c r="H112" s="44">
        <v>11</v>
      </c>
      <c r="I112" s="20">
        <f t="shared" si="38"/>
        <v>55000000</v>
      </c>
      <c r="J112" s="20">
        <f t="shared" si="39"/>
        <v>7.3333333333333332E-3</v>
      </c>
      <c r="K112" s="1" t="s">
        <v>571</v>
      </c>
      <c r="L112" s="1"/>
      <c r="M112" s="1"/>
      <c r="N112" s="1" t="s">
        <v>270</v>
      </c>
      <c r="O112" s="44">
        <v>2</v>
      </c>
      <c r="P112" s="20">
        <v>1E-3</v>
      </c>
      <c r="Q112" s="44">
        <v>12</v>
      </c>
      <c r="R112" s="20">
        <f t="shared" ref="R112:R113" si="44">Q112/P112/0.002</f>
        <v>6000000</v>
      </c>
      <c r="S112" s="20">
        <f t="shared" ref="S112:S113" si="45">R112/650000000</f>
        <v>9.2307692307692316E-3</v>
      </c>
      <c r="T112" s="45" t="s">
        <v>571</v>
      </c>
      <c r="U112" s="1"/>
      <c r="V112" s="19">
        <v>7.3333333333333332E-3</v>
      </c>
      <c r="W112" s="19">
        <v>9.2307692307692316E-3</v>
      </c>
      <c r="X112" s="19">
        <f t="shared" ref="X112:X113" si="46">AVERAGE(V112:W112)</f>
        <v>8.282051282051282E-3</v>
      </c>
      <c r="Y112" s="19">
        <f t="shared" ref="Y112:Y113" si="47">STDEV(V112:W112)</f>
        <v>1.3416897899437062E-3</v>
      </c>
      <c r="Z112" s="1"/>
      <c r="AA112" s="1"/>
      <c r="AB112" s="1"/>
      <c r="AC112" s="1"/>
    </row>
    <row r="113" spans="1:29">
      <c r="A113" s="41" t="s">
        <v>274</v>
      </c>
      <c r="B113" s="41" t="s">
        <v>575</v>
      </c>
      <c r="C113" s="42">
        <v>24</v>
      </c>
      <c r="D113" s="43" t="s">
        <v>576</v>
      </c>
      <c r="E113" s="1" t="s">
        <v>274</v>
      </c>
      <c r="F113" s="44">
        <v>2</v>
      </c>
      <c r="G113" s="20">
        <v>1E-3</v>
      </c>
      <c r="H113" s="44">
        <v>20</v>
      </c>
      <c r="I113" s="20">
        <f t="shared" si="38"/>
        <v>10000000</v>
      </c>
      <c r="J113" s="20">
        <f t="shared" si="39"/>
        <v>1.3333333333333333E-3</v>
      </c>
      <c r="K113" s="1" t="s">
        <v>571</v>
      </c>
      <c r="L113" s="1"/>
      <c r="M113" s="1"/>
      <c r="N113" s="1" t="s">
        <v>274</v>
      </c>
      <c r="O113" s="44">
        <v>2</v>
      </c>
      <c r="P113" s="20">
        <v>1E-3</v>
      </c>
      <c r="Q113" s="44">
        <v>11</v>
      </c>
      <c r="R113" s="20">
        <f t="shared" si="44"/>
        <v>5500000</v>
      </c>
      <c r="S113" s="20">
        <f t="shared" si="45"/>
        <v>8.4615384615384613E-3</v>
      </c>
      <c r="T113" s="45" t="s">
        <v>571</v>
      </c>
      <c r="U113" s="1"/>
      <c r="V113" s="19">
        <v>1.3333333333333333E-3</v>
      </c>
      <c r="W113" s="19">
        <v>8.4615384615384613E-3</v>
      </c>
      <c r="X113" s="19">
        <f t="shared" si="46"/>
        <v>4.8974358974358976E-3</v>
      </c>
      <c r="Y113" s="19">
        <f t="shared" si="47"/>
        <v>5.040402183842569E-3</v>
      </c>
      <c r="Z113" s="1"/>
      <c r="AA113" s="1"/>
      <c r="AB113" s="1"/>
      <c r="AC113" s="1"/>
    </row>
    <row r="114" spans="1:29">
      <c r="A114" s="41" t="s">
        <v>279</v>
      </c>
      <c r="B114" s="41" t="s">
        <v>577</v>
      </c>
      <c r="C114" s="42">
        <v>7</v>
      </c>
      <c r="D114" s="43" t="s">
        <v>578</v>
      </c>
      <c r="E114" s="1" t="s">
        <v>279</v>
      </c>
      <c r="F114" s="44">
        <v>2</v>
      </c>
      <c r="G114" s="1" t="s">
        <v>249</v>
      </c>
      <c r="H114" s="1"/>
      <c r="I114" s="2"/>
      <c r="J114" s="2"/>
      <c r="K114" s="1"/>
      <c r="L114" s="1"/>
      <c r="M114" s="1"/>
      <c r="N114" s="1" t="s">
        <v>279</v>
      </c>
      <c r="O114" s="44">
        <v>2</v>
      </c>
      <c r="P114" s="1" t="s">
        <v>249</v>
      </c>
      <c r="Q114" s="1"/>
      <c r="R114" s="2"/>
      <c r="S114" s="2"/>
      <c r="T114" s="1"/>
      <c r="U114" s="1"/>
      <c r="V114" s="21"/>
      <c r="W114" s="21"/>
      <c r="X114" s="21" t="s">
        <v>579</v>
      </c>
      <c r="Y114" s="21"/>
      <c r="Z114" s="1"/>
      <c r="AA114" s="1"/>
      <c r="AB114" s="1"/>
      <c r="AC114" s="1"/>
    </row>
    <row r="115" spans="1:29">
      <c r="A115" s="41" t="s">
        <v>283</v>
      </c>
      <c r="B115" s="41" t="s">
        <v>580</v>
      </c>
      <c r="C115" s="42">
        <v>25</v>
      </c>
      <c r="D115" s="43" t="s">
        <v>578</v>
      </c>
      <c r="E115" s="1" t="s">
        <v>283</v>
      </c>
      <c r="F115" s="44">
        <v>2</v>
      </c>
      <c r="G115" s="20">
        <v>1.0000000000000001E-5</v>
      </c>
      <c r="H115" s="44">
        <v>9</v>
      </c>
      <c r="I115" s="20">
        <f t="shared" ref="I115:I126" si="48">H115/G115/0.002</f>
        <v>449999999.99999994</v>
      </c>
      <c r="J115" s="20">
        <f t="shared" ref="J115:J126" si="49">I115/7500000000</f>
        <v>5.9999999999999991E-2</v>
      </c>
      <c r="K115" s="1" t="s">
        <v>581</v>
      </c>
      <c r="L115" s="1"/>
      <c r="M115" s="1"/>
      <c r="N115" s="1" t="s">
        <v>283</v>
      </c>
      <c r="O115" s="44">
        <v>2</v>
      </c>
      <c r="P115" s="20">
        <v>1.0000000000000001E-5</v>
      </c>
      <c r="Q115" s="44">
        <v>2</v>
      </c>
      <c r="R115" s="20">
        <f t="shared" ref="R115:R125" si="50">Q115/P115/0.002</f>
        <v>99999999.999999985</v>
      </c>
      <c r="S115" s="20">
        <f t="shared" ref="S115:S125" si="51">R115/650000000</f>
        <v>0.15384615384615383</v>
      </c>
      <c r="T115" s="45" t="s">
        <v>571</v>
      </c>
      <c r="U115" s="1"/>
      <c r="V115" s="19">
        <v>5.9999999999999991E-2</v>
      </c>
      <c r="W115" s="19">
        <v>0.15384615384615383</v>
      </c>
      <c r="X115" s="19">
        <f t="shared" ref="X115:X126" si="52">AVERAGE(V115:W115)</f>
        <v>0.10692307692307691</v>
      </c>
      <c r="Y115" s="19">
        <f t="shared" ref="Y115:Y126" si="53">STDEV(V115:W115)</f>
        <v>6.6359251772891342E-2</v>
      </c>
      <c r="Z115" s="1"/>
      <c r="AA115" s="1"/>
      <c r="AB115" s="1"/>
      <c r="AC115" s="1"/>
    </row>
    <row r="116" spans="1:29">
      <c r="A116" s="41" t="s">
        <v>286</v>
      </c>
      <c r="B116" s="41" t="s">
        <v>582</v>
      </c>
      <c r="C116" s="42">
        <v>26</v>
      </c>
      <c r="D116" s="43" t="s">
        <v>583</v>
      </c>
      <c r="E116" s="1" t="s">
        <v>286</v>
      </c>
      <c r="F116" s="44">
        <v>2</v>
      </c>
      <c r="G116" s="20">
        <v>1.0000000000000001E-5</v>
      </c>
      <c r="H116" s="44">
        <v>2</v>
      </c>
      <c r="I116" s="20">
        <f t="shared" si="48"/>
        <v>99999999.999999985</v>
      </c>
      <c r="J116" s="20">
        <f t="shared" si="49"/>
        <v>1.3333333333333331E-2</v>
      </c>
      <c r="K116" s="1" t="s">
        <v>581</v>
      </c>
      <c r="L116" s="1"/>
      <c r="M116" s="1"/>
      <c r="N116" s="1" t="s">
        <v>286</v>
      </c>
      <c r="O116" s="44">
        <v>2</v>
      </c>
      <c r="P116" s="20">
        <v>1.0000000000000001E-5</v>
      </c>
      <c r="Q116" s="44">
        <v>3</v>
      </c>
      <c r="R116" s="20">
        <f t="shared" si="50"/>
        <v>150000000</v>
      </c>
      <c r="S116" s="20">
        <f t="shared" si="51"/>
        <v>0.23076923076923078</v>
      </c>
      <c r="T116" s="45" t="s">
        <v>571</v>
      </c>
      <c r="U116" s="1"/>
      <c r="V116" s="19">
        <v>1.3333333333333331E-2</v>
      </c>
      <c r="W116" s="19">
        <v>0.23076923076923078</v>
      </c>
      <c r="X116" s="19">
        <f t="shared" si="52"/>
        <v>0.12205128205128206</v>
      </c>
      <c r="Y116" s="19">
        <f t="shared" si="53"/>
        <v>0.15375039755030573</v>
      </c>
      <c r="Z116" s="1"/>
      <c r="AA116" s="1"/>
      <c r="AB116" s="1"/>
      <c r="AC116" s="1"/>
    </row>
    <row r="117" spans="1:29">
      <c r="A117" s="41" t="s">
        <v>291</v>
      </c>
      <c r="B117" s="41" t="s">
        <v>584</v>
      </c>
      <c r="C117" s="42" t="s">
        <v>585</v>
      </c>
      <c r="D117" s="43"/>
      <c r="E117" s="1" t="s">
        <v>291</v>
      </c>
      <c r="F117" s="44">
        <v>2</v>
      </c>
      <c r="G117" s="20">
        <v>9.9999999999999995E-7</v>
      </c>
      <c r="H117" s="44">
        <v>10</v>
      </c>
      <c r="I117" s="20">
        <f t="shared" si="48"/>
        <v>5000000000</v>
      </c>
      <c r="J117" s="20">
        <f t="shared" si="49"/>
        <v>0.66666666666666663</v>
      </c>
      <c r="K117" s="1"/>
      <c r="L117" s="1"/>
      <c r="M117" s="1"/>
      <c r="N117" s="1" t="s">
        <v>291</v>
      </c>
      <c r="O117" s="44">
        <v>2</v>
      </c>
      <c r="P117" s="20">
        <v>1.0000000000000001E-5</v>
      </c>
      <c r="Q117" s="44">
        <v>26</v>
      </c>
      <c r="R117" s="20">
        <f t="shared" si="50"/>
        <v>1300000000</v>
      </c>
      <c r="S117" s="20">
        <f t="shared" si="51"/>
        <v>2</v>
      </c>
      <c r="T117" s="1"/>
      <c r="U117" s="1"/>
      <c r="V117" s="19">
        <v>0.66666666666666663</v>
      </c>
      <c r="W117" s="19">
        <v>2</v>
      </c>
      <c r="X117" s="19">
        <f t="shared" si="52"/>
        <v>1.3333333333333333</v>
      </c>
      <c r="Y117" s="19">
        <f t="shared" si="53"/>
        <v>0.94280904158206358</v>
      </c>
      <c r="Z117" s="1"/>
      <c r="AA117" s="1"/>
      <c r="AB117" s="1"/>
      <c r="AC117" s="1"/>
    </row>
    <row r="118" spans="1:29">
      <c r="A118" s="41" t="s">
        <v>295</v>
      </c>
      <c r="B118" s="41" t="s">
        <v>586</v>
      </c>
      <c r="C118" s="42" t="s">
        <v>587</v>
      </c>
      <c r="D118" s="43"/>
      <c r="E118" s="1" t="s">
        <v>295</v>
      </c>
      <c r="F118" s="44">
        <v>2</v>
      </c>
      <c r="G118" s="20">
        <v>9.9999999999999995E-7</v>
      </c>
      <c r="H118" s="44">
        <v>8</v>
      </c>
      <c r="I118" s="20">
        <f t="shared" si="48"/>
        <v>4000000000</v>
      </c>
      <c r="J118" s="20">
        <f t="shared" si="49"/>
        <v>0.53333333333333333</v>
      </c>
      <c r="K118" s="1" t="s">
        <v>581</v>
      </c>
      <c r="L118" s="1"/>
      <c r="M118" s="1"/>
      <c r="N118" s="1" t="s">
        <v>295</v>
      </c>
      <c r="O118" s="44">
        <v>2</v>
      </c>
      <c r="P118" s="20">
        <v>1.0000000000000001E-5</v>
      </c>
      <c r="Q118" s="44">
        <v>3</v>
      </c>
      <c r="R118" s="20">
        <f t="shared" si="50"/>
        <v>150000000</v>
      </c>
      <c r="S118" s="20">
        <f t="shared" si="51"/>
        <v>0.23076923076923078</v>
      </c>
      <c r="T118" s="45" t="s">
        <v>571</v>
      </c>
      <c r="U118" s="1"/>
      <c r="V118" s="19">
        <v>0.53333333333333333</v>
      </c>
      <c r="W118" s="19">
        <v>0.23076923076923078</v>
      </c>
      <c r="X118" s="19">
        <f t="shared" si="52"/>
        <v>0.38205128205128203</v>
      </c>
      <c r="Y118" s="19">
        <f t="shared" si="53"/>
        <v>0.2139451286666991</v>
      </c>
      <c r="Z118" s="1"/>
      <c r="AA118" s="1"/>
      <c r="AB118" s="1"/>
      <c r="AC118" s="1"/>
    </row>
    <row r="119" spans="1:29">
      <c r="A119" s="41" t="s">
        <v>300</v>
      </c>
      <c r="B119" s="41" t="s">
        <v>588</v>
      </c>
      <c r="C119" s="42" t="s">
        <v>589</v>
      </c>
      <c r="D119" s="43"/>
      <c r="E119" s="1" t="s">
        <v>300</v>
      </c>
      <c r="F119" s="44">
        <v>2</v>
      </c>
      <c r="G119" s="20">
        <v>1E-4</v>
      </c>
      <c r="H119" s="44">
        <v>20</v>
      </c>
      <c r="I119" s="20">
        <f t="shared" si="48"/>
        <v>100000000</v>
      </c>
      <c r="J119" s="20">
        <f t="shared" si="49"/>
        <v>1.3333333333333334E-2</v>
      </c>
      <c r="K119" s="1" t="s">
        <v>581</v>
      </c>
      <c r="L119" s="1"/>
      <c r="M119" s="1"/>
      <c r="N119" s="1" t="s">
        <v>300</v>
      </c>
      <c r="O119" s="44">
        <v>2</v>
      </c>
      <c r="P119" s="20">
        <v>1E-4</v>
      </c>
      <c r="Q119" s="44">
        <v>2</v>
      </c>
      <c r="R119" s="20">
        <f t="shared" si="50"/>
        <v>10000000</v>
      </c>
      <c r="S119" s="20">
        <f t="shared" si="51"/>
        <v>1.5384615384615385E-2</v>
      </c>
      <c r="T119" s="45" t="s">
        <v>571</v>
      </c>
      <c r="U119" s="1"/>
      <c r="V119" s="19">
        <v>1.3333333333333334E-2</v>
      </c>
      <c r="W119" s="19">
        <v>1.5384615384615385E-2</v>
      </c>
      <c r="X119" s="19">
        <f t="shared" si="52"/>
        <v>1.4358974358974361E-2</v>
      </c>
      <c r="Y119" s="19">
        <f t="shared" si="53"/>
        <v>1.4504754485877896E-3</v>
      </c>
      <c r="Z119" s="1"/>
      <c r="AA119" s="1"/>
      <c r="AB119" s="1"/>
      <c r="AC119" s="1"/>
    </row>
    <row r="120" spans="1:29">
      <c r="A120" s="41" t="s">
        <v>303</v>
      </c>
      <c r="B120" s="41" t="s">
        <v>590</v>
      </c>
      <c r="C120" s="42" t="s">
        <v>591</v>
      </c>
      <c r="D120" s="43"/>
      <c r="E120" s="1" t="s">
        <v>303</v>
      </c>
      <c r="F120" s="44">
        <v>2</v>
      </c>
      <c r="G120" s="20">
        <v>9.9999999999999995E-7</v>
      </c>
      <c r="H120" s="44">
        <v>7</v>
      </c>
      <c r="I120" s="20">
        <f t="shared" si="48"/>
        <v>3500000000</v>
      </c>
      <c r="J120" s="20">
        <f t="shared" si="49"/>
        <v>0.46666666666666667</v>
      </c>
      <c r="K120" s="1"/>
      <c r="L120" s="1"/>
      <c r="M120" s="1"/>
      <c r="N120" s="1" t="s">
        <v>303</v>
      </c>
      <c r="O120" s="44">
        <v>2</v>
      </c>
      <c r="P120" s="20">
        <v>1.0000000000000001E-5</v>
      </c>
      <c r="Q120" s="44">
        <v>22</v>
      </c>
      <c r="R120" s="20">
        <f t="shared" si="50"/>
        <v>1100000000</v>
      </c>
      <c r="S120" s="20">
        <f t="shared" si="51"/>
        <v>1.6923076923076923</v>
      </c>
      <c r="T120" s="1" t="s">
        <v>556</v>
      </c>
      <c r="U120" s="1"/>
      <c r="V120" s="19">
        <v>0.46666666666666667</v>
      </c>
      <c r="W120" s="19">
        <v>1.6923076923076923</v>
      </c>
      <c r="X120" s="19">
        <f t="shared" si="52"/>
        <v>1.0794871794871794</v>
      </c>
      <c r="Y120" s="19">
        <f t="shared" si="53"/>
        <v>0.86665908053120444</v>
      </c>
      <c r="Z120" s="1"/>
      <c r="AA120" s="1"/>
      <c r="AB120" s="1"/>
      <c r="AC120" s="1"/>
    </row>
    <row r="121" spans="1:29">
      <c r="A121" s="41" t="s">
        <v>308</v>
      </c>
      <c r="B121" s="41" t="s">
        <v>592</v>
      </c>
      <c r="C121" s="42" t="s">
        <v>593</v>
      </c>
      <c r="D121" s="43"/>
      <c r="E121" s="1" t="s">
        <v>308</v>
      </c>
      <c r="F121" s="44">
        <v>2</v>
      </c>
      <c r="G121" s="20">
        <v>9.9999999999999995E-7</v>
      </c>
      <c r="H121" s="44">
        <v>10</v>
      </c>
      <c r="I121" s="20">
        <f t="shared" si="48"/>
        <v>5000000000</v>
      </c>
      <c r="J121" s="20">
        <f t="shared" si="49"/>
        <v>0.66666666666666663</v>
      </c>
      <c r="K121" s="1"/>
      <c r="L121" s="1"/>
      <c r="M121" s="1"/>
      <c r="N121" s="1" t="s">
        <v>308</v>
      </c>
      <c r="O121" s="44">
        <v>2</v>
      </c>
      <c r="P121" s="20">
        <v>1.0000000000000001E-5</v>
      </c>
      <c r="Q121" s="44">
        <v>10</v>
      </c>
      <c r="R121" s="20">
        <f t="shared" si="50"/>
        <v>499999999.99999994</v>
      </c>
      <c r="S121" s="20">
        <f t="shared" si="51"/>
        <v>0.76923076923076916</v>
      </c>
      <c r="T121" s="1"/>
      <c r="U121" s="1"/>
      <c r="V121" s="19">
        <v>0.66666666666666663</v>
      </c>
      <c r="W121" s="19">
        <v>0.76923076923076916</v>
      </c>
      <c r="X121" s="19">
        <f t="shared" si="52"/>
        <v>0.71794871794871784</v>
      </c>
      <c r="Y121" s="19">
        <f t="shared" si="53"/>
        <v>7.2523772429389469E-2</v>
      </c>
      <c r="Z121" s="1"/>
      <c r="AA121" s="1"/>
      <c r="AB121" s="1"/>
      <c r="AC121" s="1"/>
    </row>
    <row r="122" spans="1:29">
      <c r="A122" s="41" t="s">
        <v>312</v>
      </c>
      <c r="B122" s="41" t="s">
        <v>594</v>
      </c>
      <c r="C122" s="52" t="s">
        <v>595</v>
      </c>
      <c r="D122" s="43"/>
      <c r="E122" s="1" t="s">
        <v>312</v>
      </c>
      <c r="F122" s="44">
        <v>2</v>
      </c>
      <c r="G122" s="20">
        <v>9.9999999999999995E-7</v>
      </c>
      <c r="H122" s="44">
        <v>19</v>
      </c>
      <c r="I122" s="20">
        <f t="shared" si="48"/>
        <v>9500000000</v>
      </c>
      <c r="J122" s="20">
        <f t="shared" si="49"/>
        <v>1.2666666666666666</v>
      </c>
      <c r="K122" s="1"/>
      <c r="L122" s="1"/>
      <c r="M122" s="1"/>
      <c r="N122" s="1" t="s">
        <v>312</v>
      </c>
      <c r="O122" s="44">
        <v>2</v>
      </c>
      <c r="P122" s="20">
        <v>1.0000000000000001E-5</v>
      </c>
      <c r="Q122" s="44">
        <v>15</v>
      </c>
      <c r="R122" s="20">
        <f t="shared" si="50"/>
        <v>749999999.99999988</v>
      </c>
      <c r="S122" s="20">
        <f t="shared" si="51"/>
        <v>1.1538461538461537</v>
      </c>
      <c r="T122" s="1" t="s">
        <v>556</v>
      </c>
      <c r="U122" s="1"/>
      <c r="V122" s="19">
        <v>1.2666666666666666</v>
      </c>
      <c r="W122" s="19">
        <v>1.1538461538461537</v>
      </c>
      <c r="X122" s="19">
        <f t="shared" si="52"/>
        <v>1.2102564102564102</v>
      </c>
      <c r="Y122" s="19">
        <f t="shared" si="53"/>
        <v>7.9776149672328475E-2</v>
      </c>
      <c r="Z122" s="1"/>
      <c r="AA122" s="1"/>
      <c r="AB122" s="1"/>
      <c r="AC122" s="1"/>
    </row>
    <row r="123" spans="1:29">
      <c r="A123" s="41" t="s">
        <v>317</v>
      </c>
      <c r="B123" s="41" t="s">
        <v>596</v>
      </c>
      <c r="C123" s="42" t="s">
        <v>597</v>
      </c>
      <c r="D123" s="43"/>
      <c r="E123" s="1" t="s">
        <v>317</v>
      </c>
      <c r="F123" s="44">
        <v>2</v>
      </c>
      <c r="G123" s="20">
        <v>9.9999999999999995E-7</v>
      </c>
      <c r="H123" s="44">
        <v>13</v>
      </c>
      <c r="I123" s="20">
        <f t="shared" si="48"/>
        <v>6500000000</v>
      </c>
      <c r="J123" s="20">
        <f t="shared" si="49"/>
        <v>0.8666666666666667</v>
      </c>
      <c r="K123" s="1"/>
      <c r="L123" s="1"/>
      <c r="M123" s="1"/>
      <c r="N123" s="1" t="s">
        <v>317</v>
      </c>
      <c r="O123" s="44">
        <v>2</v>
      </c>
      <c r="P123" s="20">
        <v>1.0000000000000001E-5</v>
      </c>
      <c r="Q123" s="44">
        <v>25</v>
      </c>
      <c r="R123" s="20">
        <f t="shared" si="50"/>
        <v>1250000000</v>
      </c>
      <c r="S123" s="20">
        <f t="shared" si="51"/>
        <v>1.9230769230769231</v>
      </c>
      <c r="T123" s="1"/>
      <c r="U123" s="1"/>
      <c r="V123" s="19">
        <v>0.8666666666666667</v>
      </c>
      <c r="W123" s="19">
        <v>1.9230769230769231</v>
      </c>
      <c r="X123" s="19">
        <f t="shared" si="52"/>
        <v>1.3948717948717948</v>
      </c>
      <c r="Y123" s="19">
        <f t="shared" si="53"/>
        <v>0.74699485602271176</v>
      </c>
      <c r="Z123" s="1"/>
      <c r="AA123" s="1"/>
      <c r="AB123" s="1"/>
      <c r="AC123" s="1"/>
    </row>
    <row r="124" spans="1:29">
      <c r="A124" s="41" t="s">
        <v>321</v>
      </c>
      <c r="B124" s="41" t="s">
        <v>598</v>
      </c>
      <c r="C124" s="42" t="s">
        <v>599</v>
      </c>
      <c r="D124" s="43"/>
      <c r="E124" s="1" t="s">
        <v>321</v>
      </c>
      <c r="F124" s="44">
        <v>2</v>
      </c>
      <c r="G124" s="20">
        <v>9.9999999999999995E-7</v>
      </c>
      <c r="H124" s="44">
        <v>11</v>
      </c>
      <c r="I124" s="20">
        <f t="shared" si="48"/>
        <v>5500000000</v>
      </c>
      <c r="J124" s="20">
        <f t="shared" si="49"/>
        <v>0.73333333333333328</v>
      </c>
      <c r="K124" s="1" t="s">
        <v>341</v>
      </c>
      <c r="L124" s="1"/>
      <c r="M124" s="1"/>
      <c r="N124" s="1" t="s">
        <v>321</v>
      </c>
      <c r="O124" s="44">
        <v>2</v>
      </c>
      <c r="P124" s="20">
        <v>1.0000000000000001E-5</v>
      </c>
      <c r="Q124" s="44">
        <v>15</v>
      </c>
      <c r="R124" s="20">
        <f t="shared" si="50"/>
        <v>749999999.99999988</v>
      </c>
      <c r="S124" s="20">
        <f t="shared" si="51"/>
        <v>1.1538461538461537</v>
      </c>
      <c r="T124" s="1" t="s">
        <v>556</v>
      </c>
      <c r="U124" s="1"/>
      <c r="V124" s="19">
        <v>0.73333333333333328</v>
      </c>
      <c r="W124" s="19">
        <v>1.1538461538461537</v>
      </c>
      <c r="X124" s="19">
        <f t="shared" si="52"/>
        <v>0.94358974358974357</v>
      </c>
      <c r="Y124" s="19">
        <f t="shared" si="53"/>
        <v>0.29734746696049641</v>
      </c>
      <c r="Z124" s="1"/>
      <c r="AA124" s="1"/>
      <c r="AB124" s="1"/>
      <c r="AC124" s="1"/>
    </row>
    <row r="125" spans="1:29">
      <c r="A125" s="41" t="s">
        <v>325</v>
      </c>
      <c r="B125" s="41" t="s">
        <v>600</v>
      </c>
      <c r="C125" s="42" t="s">
        <v>601</v>
      </c>
      <c r="D125" s="43"/>
      <c r="E125" s="1" t="s">
        <v>325</v>
      </c>
      <c r="F125" s="44">
        <v>2</v>
      </c>
      <c r="G125" s="20">
        <v>9.9999999999999995E-7</v>
      </c>
      <c r="H125" s="44">
        <v>14</v>
      </c>
      <c r="I125" s="20">
        <f t="shared" si="48"/>
        <v>7000000000</v>
      </c>
      <c r="J125" s="20">
        <f t="shared" si="49"/>
        <v>0.93333333333333335</v>
      </c>
      <c r="K125" s="1"/>
      <c r="L125" s="1"/>
      <c r="M125" s="1"/>
      <c r="N125" s="1" t="s">
        <v>325</v>
      </c>
      <c r="O125" s="44">
        <v>2</v>
      </c>
      <c r="P125" s="20">
        <v>1.0000000000000001E-5</v>
      </c>
      <c r="Q125" s="44">
        <v>18</v>
      </c>
      <c r="R125" s="20">
        <f t="shared" si="50"/>
        <v>899999999.99999988</v>
      </c>
      <c r="S125" s="20">
        <f t="shared" si="51"/>
        <v>1.3846153846153844</v>
      </c>
      <c r="T125" s="1"/>
      <c r="U125" s="1"/>
      <c r="V125" s="19">
        <v>0.93333333333333335</v>
      </c>
      <c r="W125" s="19">
        <v>1.3846153846153844</v>
      </c>
      <c r="X125" s="19">
        <f t="shared" si="52"/>
        <v>1.1589743589743589</v>
      </c>
      <c r="Y125" s="19">
        <f t="shared" si="53"/>
        <v>0.31910459868931351</v>
      </c>
      <c r="Z125" s="1"/>
      <c r="AA125" s="1"/>
      <c r="AB125" s="1"/>
      <c r="AC125" s="1"/>
    </row>
    <row r="126" spans="1:29">
      <c r="A126" s="41" t="s">
        <v>328</v>
      </c>
      <c r="B126" s="41" t="s">
        <v>602</v>
      </c>
      <c r="C126" s="42" t="s">
        <v>603</v>
      </c>
      <c r="D126" s="43" t="s">
        <v>604</v>
      </c>
      <c r="E126" s="1" t="s">
        <v>328</v>
      </c>
      <c r="F126" s="44">
        <v>2</v>
      </c>
      <c r="G126" s="20">
        <v>9.9999999999999995E-7</v>
      </c>
      <c r="H126" s="44">
        <v>14</v>
      </c>
      <c r="I126" s="20">
        <f t="shared" si="48"/>
        <v>7000000000</v>
      </c>
      <c r="J126" s="20">
        <f t="shared" si="49"/>
        <v>0.93333333333333335</v>
      </c>
      <c r="K126" s="1"/>
      <c r="L126" s="1"/>
      <c r="M126" s="1"/>
      <c r="N126" s="1" t="s">
        <v>328</v>
      </c>
      <c r="O126" s="44">
        <v>2</v>
      </c>
      <c r="P126" s="1"/>
      <c r="Q126" s="1"/>
      <c r="R126" s="1"/>
      <c r="S126" s="1"/>
      <c r="T126" s="1"/>
      <c r="U126" s="1"/>
      <c r="V126" s="19">
        <v>0.93333333333333335</v>
      </c>
      <c r="W126" s="19">
        <v>0.60465116279069764</v>
      </c>
      <c r="X126" s="19">
        <f t="shared" si="52"/>
        <v>0.76899224806201549</v>
      </c>
      <c r="Y126" s="19">
        <f t="shared" si="53"/>
        <v>0.23241339164581087</v>
      </c>
      <c r="Z126" s="1"/>
      <c r="AA126" s="1"/>
      <c r="AB126" s="1"/>
      <c r="AC126" s="1"/>
    </row>
    <row r="127" spans="1:29">
      <c r="A127" s="41"/>
      <c r="B127" s="41"/>
      <c r="C127" s="42"/>
      <c r="D127" s="43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>
      <c r="A128" s="41"/>
      <c r="B128" s="41"/>
      <c r="C128" s="42"/>
      <c r="D128" s="43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>
      <c r="A129" s="29"/>
      <c r="B129" s="29"/>
      <c r="C129" s="30"/>
      <c r="D129" s="31"/>
      <c r="E129" s="3" t="s">
        <v>4</v>
      </c>
      <c r="F129" s="3" t="s">
        <v>331</v>
      </c>
      <c r="G129" s="3" t="s">
        <v>5</v>
      </c>
      <c r="H129" s="3" t="s">
        <v>332</v>
      </c>
      <c r="I129" s="3" t="s">
        <v>7</v>
      </c>
      <c r="J129" s="3" t="s">
        <v>8</v>
      </c>
      <c r="K129" s="3" t="s">
        <v>333</v>
      </c>
      <c r="L129" s="3"/>
      <c r="M129" s="3"/>
      <c r="N129" s="3" t="s">
        <v>4</v>
      </c>
      <c r="O129" s="3" t="s">
        <v>331</v>
      </c>
      <c r="P129" s="3" t="s">
        <v>5</v>
      </c>
      <c r="Q129" s="3" t="s">
        <v>332</v>
      </c>
      <c r="R129" s="3" t="s">
        <v>7</v>
      </c>
      <c r="S129" s="3" t="s">
        <v>8</v>
      </c>
      <c r="T129" s="32" t="s">
        <v>333</v>
      </c>
      <c r="U129" s="3"/>
      <c r="V129" s="3" t="s">
        <v>10</v>
      </c>
      <c r="W129" s="3" t="s">
        <v>11</v>
      </c>
      <c r="X129" s="3" t="s">
        <v>0</v>
      </c>
      <c r="Y129" s="3" t="s">
        <v>12</v>
      </c>
      <c r="Z129" s="3"/>
      <c r="AA129" s="3"/>
      <c r="AB129" s="3"/>
      <c r="AC129" s="3"/>
    </row>
    <row r="130" spans="1:29">
      <c r="A130" s="33"/>
      <c r="B130" s="33"/>
      <c r="C130" s="34"/>
      <c r="D130" s="35"/>
      <c r="E130" s="9" t="s">
        <v>13</v>
      </c>
      <c r="F130" s="36">
        <v>2</v>
      </c>
      <c r="G130" s="13">
        <v>0.1</v>
      </c>
      <c r="H130" s="8" t="s">
        <v>49</v>
      </c>
      <c r="I130" s="8" t="s">
        <v>335</v>
      </c>
      <c r="J130" s="8"/>
      <c r="K130" s="8"/>
      <c r="L130" s="8"/>
      <c r="M130" s="8"/>
      <c r="N130" s="9" t="s">
        <v>13</v>
      </c>
      <c r="O130" s="36">
        <v>2</v>
      </c>
      <c r="P130" s="13">
        <v>0.1</v>
      </c>
      <c r="Q130" s="8" t="s">
        <v>49</v>
      </c>
      <c r="R130" s="39" t="s">
        <v>335</v>
      </c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</row>
    <row r="131" spans="1:29">
      <c r="A131" s="33"/>
      <c r="B131" s="33"/>
      <c r="C131" s="34"/>
      <c r="D131" s="35"/>
      <c r="E131" s="9" t="s">
        <v>14</v>
      </c>
      <c r="F131" s="36">
        <v>2</v>
      </c>
      <c r="G131" s="10">
        <v>9.9999999999999995E-8</v>
      </c>
      <c r="H131" s="11">
        <v>2</v>
      </c>
      <c r="I131" s="13">
        <f t="shared" ref="I131:I142" si="54">H131/G131/0.002</f>
        <v>10000000000</v>
      </c>
      <c r="J131" s="13">
        <f t="shared" ref="J131:J142" si="55">I131/10000000000</f>
        <v>1</v>
      </c>
      <c r="K131" s="8"/>
      <c r="L131" s="13">
        <f>AVERAGE(I131,R131)</f>
        <v>5750000000</v>
      </c>
      <c r="M131" s="8"/>
      <c r="N131" s="9" t="s">
        <v>14</v>
      </c>
      <c r="O131" s="36">
        <v>2</v>
      </c>
      <c r="P131" s="10">
        <v>9.9999999999999995E-7</v>
      </c>
      <c r="Q131" s="11">
        <v>3</v>
      </c>
      <c r="R131" s="13">
        <f t="shared" ref="R131:R142" si="56">Q131/P131/0.002</f>
        <v>1500000000</v>
      </c>
      <c r="S131" s="13">
        <f t="shared" ref="S131:S142" si="57">R131/1500000000</f>
        <v>1</v>
      </c>
      <c r="T131" s="8"/>
      <c r="U131" s="8"/>
      <c r="V131" s="12">
        <v>1</v>
      </c>
      <c r="W131" s="12">
        <v>1</v>
      </c>
      <c r="X131" s="12">
        <f t="shared" ref="X131:X142" si="58">AVERAGE(V131:W131)</f>
        <v>1</v>
      </c>
      <c r="Y131" s="12">
        <f t="shared" ref="Y131:Y142" si="59">STDEV(V131:W131)</f>
        <v>0</v>
      </c>
      <c r="Z131" s="8"/>
      <c r="AA131" s="8"/>
      <c r="AB131" s="8"/>
      <c r="AC131" s="8"/>
    </row>
    <row r="132" spans="1:29">
      <c r="A132" s="41" t="s">
        <v>337</v>
      </c>
      <c r="B132" s="41" t="s">
        <v>605</v>
      </c>
      <c r="C132" s="42" t="s">
        <v>606</v>
      </c>
      <c r="D132" s="43"/>
      <c r="E132" s="16" t="s">
        <v>337</v>
      </c>
      <c r="F132" s="44">
        <v>2</v>
      </c>
      <c r="G132" s="17">
        <v>9.9999999999999995E-7</v>
      </c>
      <c r="H132" s="18">
        <v>6</v>
      </c>
      <c r="I132" s="20">
        <f t="shared" si="54"/>
        <v>3000000000</v>
      </c>
      <c r="J132" s="20">
        <f t="shared" si="55"/>
        <v>0.3</v>
      </c>
      <c r="K132" s="1" t="s">
        <v>62</v>
      </c>
      <c r="L132" s="20">
        <f>L131/1000*2</f>
        <v>11500000</v>
      </c>
      <c r="M132" s="1"/>
      <c r="N132" s="16" t="s">
        <v>337</v>
      </c>
      <c r="O132" s="44">
        <v>2</v>
      </c>
      <c r="P132" s="17">
        <v>9.9999999999999995E-7</v>
      </c>
      <c r="Q132" s="18">
        <v>5</v>
      </c>
      <c r="R132" s="20">
        <f t="shared" si="56"/>
        <v>2500000000</v>
      </c>
      <c r="S132" s="20">
        <f t="shared" si="57"/>
        <v>1.6666666666666667</v>
      </c>
      <c r="T132" s="25" t="s">
        <v>62</v>
      </c>
      <c r="U132" s="1"/>
      <c r="V132" s="19">
        <v>0.3</v>
      </c>
      <c r="W132" s="19">
        <v>1.6666666666666667</v>
      </c>
      <c r="X132" s="19">
        <f t="shared" si="58"/>
        <v>0.98333333333333339</v>
      </c>
      <c r="Y132" s="19">
        <f t="shared" si="59"/>
        <v>0.96637926762161486</v>
      </c>
      <c r="Z132" s="1"/>
      <c r="AA132" s="1"/>
      <c r="AB132" s="1"/>
      <c r="AC132" s="1"/>
    </row>
    <row r="133" spans="1:29">
      <c r="A133" s="41" t="s">
        <v>342</v>
      </c>
      <c r="B133" s="41" t="s">
        <v>607</v>
      </c>
      <c r="C133" s="42" t="s">
        <v>608</v>
      </c>
      <c r="D133" s="43"/>
      <c r="E133" s="16" t="s">
        <v>342</v>
      </c>
      <c r="F133" s="44">
        <v>2</v>
      </c>
      <c r="G133" s="17">
        <v>9.9999999999999995E-8</v>
      </c>
      <c r="H133" s="18">
        <v>1</v>
      </c>
      <c r="I133" s="20">
        <f t="shared" si="54"/>
        <v>5000000000</v>
      </c>
      <c r="J133" s="20">
        <f t="shared" si="55"/>
        <v>0.5</v>
      </c>
      <c r="K133" s="1" t="s">
        <v>62</v>
      </c>
      <c r="L133" s="1"/>
      <c r="M133" s="1"/>
      <c r="N133" s="16" t="s">
        <v>342</v>
      </c>
      <c r="O133" s="44">
        <v>2</v>
      </c>
      <c r="P133" s="17">
        <v>9.9999999999999995E-7</v>
      </c>
      <c r="Q133" s="18">
        <v>10</v>
      </c>
      <c r="R133" s="20">
        <f t="shared" si="56"/>
        <v>5000000000</v>
      </c>
      <c r="S133" s="20">
        <f t="shared" si="57"/>
        <v>3.3333333333333335</v>
      </c>
      <c r="T133" s="25" t="s">
        <v>62</v>
      </c>
      <c r="U133" s="1"/>
      <c r="V133" s="19">
        <v>0.5</v>
      </c>
      <c r="W133" s="19">
        <v>3.3333333333333335</v>
      </c>
      <c r="X133" s="19">
        <f t="shared" si="58"/>
        <v>1.9166666666666667</v>
      </c>
      <c r="Y133" s="19">
        <f t="shared" si="59"/>
        <v>2.0034692133618845</v>
      </c>
      <c r="Z133" s="1"/>
      <c r="AA133" s="1"/>
      <c r="AB133" s="1"/>
      <c r="AC133" s="1"/>
    </row>
    <row r="134" spans="1:29">
      <c r="A134" s="41" t="s">
        <v>346</v>
      </c>
      <c r="B134" s="41" t="s">
        <v>609</v>
      </c>
      <c r="C134" s="42" t="s">
        <v>610</v>
      </c>
      <c r="D134" s="43"/>
      <c r="E134" s="16" t="s">
        <v>346</v>
      </c>
      <c r="F134" s="44">
        <v>2</v>
      </c>
      <c r="G134" s="17">
        <v>9.9999999999999995E-8</v>
      </c>
      <c r="H134" s="18">
        <v>1</v>
      </c>
      <c r="I134" s="20">
        <f t="shared" si="54"/>
        <v>5000000000</v>
      </c>
      <c r="J134" s="20">
        <f t="shared" si="55"/>
        <v>0.5</v>
      </c>
      <c r="K134" s="1"/>
      <c r="L134" s="1"/>
      <c r="M134" s="1"/>
      <c r="N134" s="16" t="s">
        <v>346</v>
      </c>
      <c r="O134" s="44">
        <v>2</v>
      </c>
      <c r="P134" s="17">
        <v>9.9999999999999995E-8</v>
      </c>
      <c r="Q134" s="18">
        <v>1</v>
      </c>
      <c r="R134" s="20">
        <f t="shared" si="56"/>
        <v>5000000000</v>
      </c>
      <c r="S134" s="20">
        <f t="shared" si="57"/>
        <v>3.3333333333333335</v>
      </c>
      <c r="T134" s="1"/>
      <c r="U134" s="1"/>
      <c r="V134" s="19">
        <v>0.5</v>
      </c>
      <c r="W134" s="19">
        <v>3.3333333333333335</v>
      </c>
      <c r="X134" s="19">
        <f t="shared" si="58"/>
        <v>1.9166666666666667</v>
      </c>
      <c r="Y134" s="19">
        <f t="shared" si="59"/>
        <v>2.0034692133618845</v>
      </c>
      <c r="Z134" s="1"/>
      <c r="AA134" s="1"/>
      <c r="AB134" s="1"/>
      <c r="AC134" s="1"/>
    </row>
    <row r="135" spans="1:29">
      <c r="A135" s="41" t="s">
        <v>350</v>
      </c>
      <c r="B135" s="41" t="s">
        <v>611</v>
      </c>
      <c r="C135" s="42" t="s">
        <v>612</v>
      </c>
      <c r="D135" s="43"/>
      <c r="E135" s="16" t="s">
        <v>350</v>
      </c>
      <c r="F135" s="44">
        <v>2</v>
      </c>
      <c r="G135" s="17">
        <v>9.9999999999999995E-8</v>
      </c>
      <c r="H135" s="18">
        <v>2</v>
      </c>
      <c r="I135" s="20">
        <f t="shared" si="54"/>
        <v>10000000000</v>
      </c>
      <c r="J135" s="20">
        <f t="shared" si="55"/>
        <v>1</v>
      </c>
      <c r="K135" s="1"/>
      <c r="L135" s="1"/>
      <c r="M135" s="1"/>
      <c r="N135" s="16" t="s">
        <v>350</v>
      </c>
      <c r="O135" s="44">
        <v>2</v>
      </c>
      <c r="P135" s="17">
        <v>9.9999999999999995E-7</v>
      </c>
      <c r="Q135" s="18">
        <v>2</v>
      </c>
      <c r="R135" s="20">
        <f t="shared" si="56"/>
        <v>1000000000</v>
      </c>
      <c r="S135" s="20">
        <f t="shared" si="57"/>
        <v>0.66666666666666663</v>
      </c>
      <c r="T135" s="1"/>
      <c r="U135" s="1"/>
      <c r="V135" s="19">
        <v>1</v>
      </c>
      <c r="W135" s="19">
        <v>0.66666666666666663</v>
      </c>
      <c r="X135" s="19">
        <f t="shared" si="58"/>
        <v>0.83333333333333326</v>
      </c>
      <c r="Y135" s="19">
        <f t="shared" si="59"/>
        <v>0.23570226039551637</v>
      </c>
      <c r="Z135" s="1"/>
      <c r="AA135" s="1"/>
      <c r="AB135" s="1"/>
      <c r="AC135" s="1"/>
    </row>
    <row r="136" spans="1:29">
      <c r="A136" s="41" t="s">
        <v>354</v>
      </c>
      <c r="B136" s="41" t="s">
        <v>613</v>
      </c>
      <c r="C136" s="42" t="s">
        <v>614</v>
      </c>
      <c r="D136" s="43"/>
      <c r="E136" s="16" t="s">
        <v>354</v>
      </c>
      <c r="F136" s="44">
        <v>2</v>
      </c>
      <c r="G136" s="17">
        <v>9.9999999999999995E-8</v>
      </c>
      <c r="H136" s="18">
        <v>1</v>
      </c>
      <c r="I136" s="20">
        <f t="shared" si="54"/>
        <v>5000000000</v>
      </c>
      <c r="J136" s="20">
        <f t="shared" si="55"/>
        <v>0.5</v>
      </c>
      <c r="K136" s="1"/>
      <c r="L136" s="1"/>
      <c r="M136" s="1"/>
      <c r="N136" s="16" t="s">
        <v>354</v>
      </c>
      <c r="O136" s="44">
        <v>2</v>
      </c>
      <c r="P136" s="17">
        <v>1.0000000000000001E-5</v>
      </c>
      <c r="Q136" s="18">
        <v>42</v>
      </c>
      <c r="R136" s="20">
        <f t="shared" si="56"/>
        <v>2100000000</v>
      </c>
      <c r="S136" s="20">
        <f t="shared" si="57"/>
        <v>1.4</v>
      </c>
      <c r="T136" s="1"/>
      <c r="U136" s="1"/>
      <c r="V136" s="19">
        <v>0.5</v>
      </c>
      <c r="W136" s="19">
        <v>1.4</v>
      </c>
      <c r="X136" s="19">
        <f t="shared" si="58"/>
        <v>0.95</v>
      </c>
      <c r="Y136" s="19">
        <f t="shared" si="59"/>
        <v>0.63639610306789274</v>
      </c>
      <c r="Z136" s="1"/>
      <c r="AA136" s="1"/>
      <c r="AB136" s="1"/>
      <c r="AC136" s="1"/>
    </row>
    <row r="137" spans="1:29">
      <c r="A137" s="41" t="s">
        <v>359</v>
      </c>
      <c r="B137" s="41" t="s">
        <v>615</v>
      </c>
      <c r="C137" s="42" t="s">
        <v>616</v>
      </c>
      <c r="D137" s="43"/>
      <c r="E137" s="16" t="s">
        <v>359</v>
      </c>
      <c r="F137" s="44">
        <v>2</v>
      </c>
      <c r="G137" s="17">
        <v>9.9999999999999995E-7</v>
      </c>
      <c r="H137" s="18">
        <v>2</v>
      </c>
      <c r="I137" s="20">
        <f t="shared" si="54"/>
        <v>1000000000</v>
      </c>
      <c r="J137" s="20">
        <f t="shared" si="55"/>
        <v>0.1</v>
      </c>
      <c r="K137" s="1"/>
      <c r="L137" s="1"/>
      <c r="M137" s="1"/>
      <c r="N137" s="16" t="s">
        <v>359</v>
      </c>
      <c r="O137" s="44">
        <v>2</v>
      </c>
      <c r="P137" s="17">
        <v>9.9999999999999995E-7</v>
      </c>
      <c r="Q137" s="18">
        <v>7</v>
      </c>
      <c r="R137" s="20">
        <f t="shared" si="56"/>
        <v>3500000000</v>
      </c>
      <c r="S137" s="20">
        <f t="shared" si="57"/>
        <v>2.3333333333333335</v>
      </c>
      <c r="T137" s="1"/>
      <c r="U137" s="1"/>
      <c r="V137" s="19">
        <v>0.1</v>
      </c>
      <c r="W137" s="19">
        <v>2.3333333333333335</v>
      </c>
      <c r="X137" s="19">
        <f t="shared" si="58"/>
        <v>1.2166666666666668</v>
      </c>
      <c r="Y137" s="19">
        <f t="shared" si="59"/>
        <v>1.5792051446499562</v>
      </c>
      <c r="Z137" s="1"/>
      <c r="AA137" s="1"/>
      <c r="AB137" s="1"/>
      <c r="AC137" s="1"/>
    </row>
    <row r="138" spans="1:29">
      <c r="A138" s="41" t="s">
        <v>363</v>
      </c>
      <c r="B138" s="41" t="s">
        <v>617</v>
      </c>
      <c r="C138" s="42" t="s">
        <v>618</v>
      </c>
      <c r="D138" s="43"/>
      <c r="E138" s="16" t="s">
        <v>363</v>
      </c>
      <c r="F138" s="44">
        <v>2</v>
      </c>
      <c r="G138" s="17">
        <v>9.9999999999999995E-7</v>
      </c>
      <c r="H138" s="18">
        <v>5</v>
      </c>
      <c r="I138" s="20">
        <f t="shared" si="54"/>
        <v>2500000000</v>
      </c>
      <c r="J138" s="20">
        <f t="shared" si="55"/>
        <v>0.25</v>
      </c>
      <c r="K138" s="1"/>
      <c r="L138" s="1"/>
      <c r="M138" s="1"/>
      <c r="N138" s="16" t="s">
        <v>363</v>
      </c>
      <c r="O138" s="44">
        <v>2</v>
      </c>
      <c r="P138" s="17">
        <v>9.9999999999999995E-7</v>
      </c>
      <c r="Q138" s="18">
        <v>4</v>
      </c>
      <c r="R138" s="20">
        <f t="shared" si="56"/>
        <v>2000000000</v>
      </c>
      <c r="S138" s="20">
        <f t="shared" si="57"/>
        <v>1.3333333333333333</v>
      </c>
      <c r="T138" s="1"/>
      <c r="U138" s="1"/>
      <c r="V138" s="19">
        <v>0.25</v>
      </c>
      <c r="W138" s="19">
        <v>1.3333333333333333</v>
      </c>
      <c r="X138" s="19">
        <f t="shared" si="58"/>
        <v>0.79166666666666663</v>
      </c>
      <c r="Y138" s="19">
        <f t="shared" si="59"/>
        <v>0.76603234628542649</v>
      </c>
      <c r="Z138" s="1"/>
      <c r="AA138" s="1"/>
      <c r="AB138" s="1"/>
      <c r="AC138" s="1"/>
    </row>
    <row r="139" spans="1:29">
      <c r="A139" s="41" t="s">
        <v>367</v>
      </c>
      <c r="B139" s="41" t="s">
        <v>619</v>
      </c>
      <c r="C139" s="42" t="s">
        <v>620</v>
      </c>
      <c r="D139" s="43"/>
      <c r="E139" s="16" t="s">
        <v>367</v>
      </c>
      <c r="F139" s="44">
        <v>2</v>
      </c>
      <c r="G139" s="17">
        <v>1.0000000000000001E-5</v>
      </c>
      <c r="H139" s="18">
        <v>61</v>
      </c>
      <c r="I139" s="20">
        <f t="shared" si="54"/>
        <v>3049999999.9999995</v>
      </c>
      <c r="J139" s="20">
        <f t="shared" si="55"/>
        <v>0.30499999999999994</v>
      </c>
      <c r="K139" s="16" t="s">
        <v>62</v>
      </c>
      <c r="L139" s="1"/>
      <c r="M139" s="1"/>
      <c r="N139" s="16" t="s">
        <v>367</v>
      </c>
      <c r="O139" s="44">
        <v>2</v>
      </c>
      <c r="P139" s="17">
        <v>1.0000000000000001E-5</v>
      </c>
      <c r="Q139" s="18">
        <v>23</v>
      </c>
      <c r="R139" s="20">
        <f t="shared" si="56"/>
        <v>1150000000</v>
      </c>
      <c r="S139" s="20">
        <f t="shared" si="57"/>
        <v>0.76666666666666672</v>
      </c>
      <c r="T139" s="25" t="s">
        <v>62</v>
      </c>
      <c r="U139" s="1"/>
      <c r="V139" s="19">
        <v>0.30499999999999994</v>
      </c>
      <c r="W139" s="19">
        <v>0.76666666666666672</v>
      </c>
      <c r="X139" s="19">
        <f t="shared" si="58"/>
        <v>0.53583333333333338</v>
      </c>
      <c r="Y139" s="19">
        <f t="shared" si="59"/>
        <v>0.32644763064778931</v>
      </c>
      <c r="Z139" s="1"/>
      <c r="AA139" s="1"/>
      <c r="AB139" s="1"/>
      <c r="AC139" s="1"/>
    </row>
    <row r="140" spans="1:29">
      <c r="A140" s="41" t="s">
        <v>371</v>
      </c>
      <c r="B140" s="41" t="s">
        <v>621</v>
      </c>
      <c r="C140" s="42" t="s">
        <v>622</v>
      </c>
      <c r="D140" s="43"/>
      <c r="E140" s="16" t="s">
        <v>371</v>
      </c>
      <c r="F140" s="44">
        <v>2</v>
      </c>
      <c r="G140" s="17">
        <v>9.9999999999999995E-8</v>
      </c>
      <c r="H140" s="18">
        <v>1</v>
      </c>
      <c r="I140" s="20">
        <f t="shared" si="54"/>
        <v>5000000000</v>
      </c>
      <c r="J140" s="20">
        <f t="shared" si="55"/>
        <v>0.5</v>
      </c>
      <c r="K140" s="16" t="s">
        <v>62</v>
      </c>
      <c r="L140" s="1"/>
      <c r="M140" s="1"/>
      <c r="N140" s="16" t="s">
        <v>371</v>
      </c>
      <c r="O140" s="44">
        <v>2</v>
      </c>
      <c r="P140" s="17">
        <v>1.0000000000000001E-5</v>
      </c>
      <c r="Q140" s="18">
        <v>18</v>
      </c>
      <c r="R140" s="20">
        <f t="shared" si="56"/>
        <v>899999999.99999988</v>
      </c>
      <c r="S140" s="20">
        <f t="shared" si="57"/>
        <v>0.59999999999999987</v>
      </c>
      <c r="T140" s="25" t="s">
        <v>62</v>
      </c>
      <c r="U140" s="1"/>
      <c r="V140" s="19">
        <v>0.5</v>
      </c>
      <c r="W140" s="19">
        <v>0.59999999999999987</v>
      </c>
      <c r="X140" s="19">
        <f t="shared" si="58"/>
        <v>0.54999999999999993</v>
      </c>
      <c r="Y140" s="19">
        <f t="shared" si="59"/>
        <v>7.0710678118654655E-2</v>
      </c>
      <c r="Z140" s="1"/>
      <c r="AA140" s="1"/>
      <c r="AB140" s="1"/>
      <c r="AC140" s="1"/>
    </row>
    <row r="141" spans="1:29">
      <c r="A141" s="41" t="s">
        <v>375</v>
      </c>
      <c r="B141" s="41" t="s">
        <v>623</v>
      </c>
      <c r="C141" s="42" t="s">
        <v>624</v>
      </c>
      <c r="D141" s="43"/>
      <c r="E141" s="16" t="s">
        <v>375</v>
      </c>
      <c r="F141" s="44">
        <v>2</v>
      </c>
      <c r="G141" s="17">
        <v>9.9999999999999995E-7</v>
      </c>
      <c r="H141" s="18">
        <v>7</v>
      </c>
      <c r="I141" s="20">
        <f t="shared" si="54"/>
        <v>3500000000</v>
      </c>
      <c r="J141" s="20">
        <f t="shared" si="55"/>
        <v>0.35</v>
      </c>
      <c r="K141" s="16" t="s">
        <v>62</v>
      </c>
      <c r="L141" s="1"/>
      <c r="M141" s="1"/>
      <c r="N141" s="16" t="s">
        <v>375</v>
      </c>
      <c r="O141" s="44">
        <v>2</v>
      </c>
      <c r="P141" s="17">
        <v>1.0000000000000001E-5</v>
      </c>
      <c r="Q141" s="18">
        <v>11</v>
      </c>
      <c r="R141" s="20">
        <f t="shared" si="56"/>
        <v>550000000</v>
      </c>
      <c r="S141" s="20">
        <f t="shared" si="57"/>
        <v>0.36666666666666664</v>
      </c>
      <c r="T141" s="25" t="s">
        <v>62</v>
      </c>
      <c r="U141" s="1"/>
      <c r="V141" s="19">
        <v>0.35</v>
      </c>
      <c r="W141" s="19">
        <v>0.36666666666666664</v>
      </c>
      <c r="X141" s="19">
        <f t="shared" si="58"/>
        <v>0.35833333333333328</v>
      </c>
      <c r="Y141" s="19">
        <f t="shared" si="59"/>
        <v>1.178511301977579E-2</v>
      </c>
      <c r="Z141" s="1"/>
      <c r="AA141" s="1"/>
      <c r="AB141" s="1"/>
      <c r="AC141" s="1"/>
    </row>
    <row r="142" spans="1:29">
      <c r="A142" s="41" t="s">
        <v>379</v>
      </c>
      <c r="B142" s="41" t="s">
        <v>625</v>
      </c>
      <c r="C142" s="42" t="s">
        <v>626</v>
      </c>
      <c r="D142" s="43"/>
      <c r="E142" s="16" t="s">
        <v>379</v>
      </c>
      <c r="F142" s="44">
        <v>2</v>
      </c>
      <c r="G142" s="17">
        <v>9.9999999999999995E-8</v>
      </c>
      <c r="H142" s="18">
        <v>1</v>
      </c>
      <c r="I142" s="20">
        <f t="shared" si="54"/>
        <v>5000000000</v>
      </c>
      <c r="J142" s="20">
        <f t="shared" si="55"/>
        <v>0.5</v>
      </c>
      <c r="K142" s="25" t="s">
        <v>627</v>
      </c>
      <c r="L142" s="1"/>
      <c r="M142" s="1" t="s">
        <v>628</v>
      </c>
      <c r="N142" s="16" t="s">
        <v>379</v>
      </c>
      <c r="O142" s="44">
        <v>2</v>
      </c>
      <c r="P142" s="17">
        <v>1.0000000000000001E-5</v>
      </c>
      <c r="Q142" s="18">
        <v>26</v>
      </c>
      <c r="R142" s="20">
        <f t="shared" si="56"/>
        <v>1300000000</v>
      </c>
      <c r="S142" s="20">
        <f t="shared" si="57"/>
        <v>0.8666666666666667</v>
      </c>
      <c r="T142" s="25" t="s">
        <v>62</v>
      </c>
      <c r="U142" s="1"/>
      <c r="V142" s="19">
        <v>0.5</v>
      </c>
      <c r="W142" s="19">
        <v>0.8666666666666667</v>
      </c>
      <c r="X142" s="19">
        <f t="shared" si="58"/>
        <v>0.68333333333333335</v>
      </c>
      <c r="Y142" s="19">
        <f t="shared" si="59"/>
        <v>0.25927248643506778</v>
      </c>
      <c r="Z142" s="1"/>
      <c r="AA142" s="1"/>
      <c r="AB142" s="1"/>
      <c r="AC142" s="1"/>
    </row>
    <row r="143" spans="1:29">
      <c r="A143" s="41" t="s">
        <v>383</v>
      </c>
      <c r="B143" s="41" t="s">
        <v>629</v>
      </c>
      <c r="C143" s="42" t="s">
        <v>630</v>
      </c>
      <c r="D143" s="43"/>
      <c r="E143" s="16" t="s">
        <v>383</v>
      </c>
      <c r="F143" s="44">
        <v>2</v>
      </c>
      <c r="G143" s="16" t="s">
        <v>249</v>
      </c>
      <c r="H143" s="1"/>
      <c r="I143" s="2"/>
      <c r="J143" s="2"/>
      <c r="K143" s="1"/>
      <c r="L143" s="1"/>
      <c r="M143" s="1"/>
      <c r="N143" s="16" t="s">
        <v>383</v>
      </c>
      <c r="O143" s="44">
        <v>2</v>
      </c>
      <c r="P143" s="16" t="s">
        <v>249</v>
      </c>
      <c r="Q143" s="1"/>
      <c r="R143" s="2"/>
      <c r="S143" s="2"/>
      <c r="T143" s="1"/>
      <c r="U143" s="1"/>
      <c r="V143" s="21"/>
      <c r="W143" s="21"/>
      <c r="X143" s="16" t="s">
        <v>510</v>
      </c>
      <c r="Y143" s="21"/>
      <c r="Z143" s="1"/>
      <c r="AA143" s="1"/>
      <c r="AB143" s="1"/>
      <c r="AC143" s="1"/>
    </row>
    <row r="144" spans="1:29">
      <c r="A144" s="41" t="s">
        <v>387</v>
      </c>
      <c r="B144" s="41" t="s">
        <v>631</v>
      </c>
      <c r="C144" s="42" t="s">
        <v>632</v>
      </c>
      <c r="D144" s="43"/>
      <c r="E144" s="16" t="s">
        <v>387</v>
      </c>
      <c r="F144" s="44">
        <v>2</v>
      </c>
      <c r="G144" s="16" t="s">
        <v>249</v>
      </c>
      <c r="H144" s="1"/>
      <c r="I144" s="2"/>
      <c r="J144" s="2"/>
      <c r="K144" s="1"/>
      <c r="L144" s="1"/>
      <c r="M144" s="1"/>
      <c r="N144" s="16" t="s">
        <v>387</v>
      </c>
      <c r="O144" s="44">
        <v>2</v>
      </c>
      <c r="P144" s="16" t="s">
        <v>249</v>
      </c>
      <c r="Q144" s="1"/>
      <c r="R144" s="2"/>
      <c r="S144" s="2"/>
      <c r="T144" s="1"/>
      <c r="U144" s="1"/>
      <c r="V144" s="21"/>
      <c r="W144" s="21"/>
      <c r="X144" s="16" t="s">
        <v>510</v>
      </c>
      <c r="Y144" s="21"/>
      <c r="Z144" s="1"/>
      <c r="AA144" s="1"/>
      <c r="AB144" s="1"/>
      <c r="AC144" s="1"/>
    </row>
    <row r="145" spans="1:29">
      <c r="A145" s="41" t="s">
        <v>391</v>
      </c>
      <c r="B145" s="41" t="s">
        <v>633</v>
      </c>
      <c r="C145" s="42" t="s">
        <v>634</v>
      </c>
      <c r="D145" s="43"/>
      <c r="E145" s="16" t="s">
        <v>391</v>
      </c>
      <c r="F145" s="44">
        <v>2</v>
      </c>
      <c r="G145" s="16" t="s">
        <v>249</v>
      </c>
      <c r="H145" s="1"/>
      <c r="I145" s="2"/>
      <c r="J145" s="2"/>
      <c r="K145" s="1"/>
      <c r="L145" s="1"/>
      <c r="M145" s="1"/>
      <c r="N145" s="16" t="s">
        <v>391</v>
      </c>
      <c r="O145" s="44">
        <v>2</v>
      </c>
      <c r="P145" s="16" t="s">
        <v>249</v>
      </c>
      <c r="Q145" s="1"/>
      <c r="R145" s="2"/>
      <c r="S145" s="2"/>
      <c r="T145" s="1"/>
      <c r="U145" s="1"/>
      <c r="V145" s="21"/>
      <c r="W145" s="21"/>
      <c r="X145" s="16" t="s">
        <v>510</v>
      </c>
      <c r="Y145" s="21"/>
      <c r="Z145" s="1"/>
      <c r="AA145" s="1"/>
      <c r="AB145" s="1"/>
      <c r="AC145" s="1"/>
    </row>
    <row r="146" spans="1:29">
      <c r="A146" s="41" t="s">
        <v>395</v>
      </c>
      <c r="B146" s="41" t="s">
        <v>635</v>
      </c>
      <c r="C146" s="42" t="s">
        <v>636</v>
      </c>
      <c r="D146" s="43"/>
      <c r="E146" s="16" t="s">
        <v>395</v>
      </c>
      <c r="F146" s="44">
        <v>2</v>
      </c>
      <c r="G146" s="17">
        <v>9.9999999999999995E-8</v>
      </c>
      <c r="H146" s="18">
        <v>1</v>
      </c>
      <c r="I146" s="20">
        <f t="shared" ref="I146:I148" si="60">H146/G146/0.002</f>
        <v>5000000000</v>
      </c>
      <c r="J146" s="20">
        <f t="shared" ref="J146:J148" si="61">I146/10000000000</f>
        <v>0.5</v>
      </c>
      <c r="K146" s="1"/>
      <c r="L146" s="1"/>
      <c r="M146" s="1"/>
      <c r="N146" s="16" t="s">
        <v>395</v>
      </c>
      <c r="O146" s="44">
        <v>2</v>
      </c>
      <c r="P146" s="17">
        <v>9.9999999999999995E-7</v>
      </c>
      <c r="Q146" s="18">
        <v>7</v>
      </c>
      <c r="R146" s="20">
        <f t="shared" ref="R146:R148" si="62">Q146/P146/0.002</f>
        <v>3500000000</v>
      </c>
      <c r="S146" s="20">
        <f t="shared" ref="S146:S148" si="63">R146/1500000000</f>
        <v>2.3333333333333335</v>
      </c>
      <c r="T146" s="1"/>
      <c r="U146" s="1"/>
      <c r="V146" s="19">
        <v>0.5</v>
      </c>
      <c r="W146" s="19">
        <v>2.3333333333333335</v>
      </c>
      <c r="X146" s="19">
        <f t="shared" ref="X146:X148" si="64">AVERAGE(V146:W146)</f>
        <v>1.4166666666666667</v>
      </c>
      <c r="Y146" s="19">
        <f t="shared" ref="Y146:Y148" si="65">STDEV(V146:W146)</f>
        <v>1.2963624321753373</v>
      </c>
      <c r="Z146" s="1"/>
      <c r="AA146" s="1"/>
      <c r="AB146" s="1"/>
      <c r="AC146" s="1"/>
    </row>
    <row r="147" spans="1:29">
      <c r="A147" s="41" t="s">
        <v>400</v>
      </c>
      <c r="B147" s="41" t="s">
        <v>637</v>
      </c>
      <c r="C147" s="42" t="s">
        <v>638</v>
      </c>
      <c r="D147" s="43"/>
      <c r="E147" s="16" t="s">
        <v>400</v>
      </c>
      <c r="F147" s="44">
        <v>2</v>
      </c>
      <c r="G147" s="17">
        <v>9.9999999999999995E-7</v>
      </c>
      <c r="H147" s="18">
        <v>3</v>
      </c>
      <c r="I147" s="20">
        <f t="shared" si="60"/>
        <v>1500000000</v>
      </c>
      <c r="J147" s="20">
        <f t="shared" si="61"/>
        <v>0.15</v>
      </c>
      <c r="K147" s="1"/>
      <c r="L147" s="1"/>
      <c r="M147" s="1"/>
      <c r="N147" s="16" t="s">
        <v>400</v>
      </c>
      <c r="O147" s="44">
        <v>2</v>
      </c>
      <c r="P147" s="17">
        <v>9.9999999999999995E-7</v>
      </c>
      <c r="Q147" s="18">
        <v>4</v>
      </c>
      <c r="R147" s="20">
        <f t="shared" si="62"/>
        <v>2000000000</v>
      </c>
      <c r="S147" s="20">
        <f t="shared" si="63"/>
        <v>1.3333333333333333</v>
      </c>
      <c r="T147" s="1"/>
      <c r="U147" s="1"/>
      <c r="V147" s="19">
        <v>0.15</v>
      </c>
      <c r="W147" s="19">
        <v>1.3333333333333333</v>
      </c>
      <c r="X147" s="19">
        <f t="shared" si="64"/>
        <v>0.74166666666666659</v>
      </c>
      <c r="Y147" s="19">
        <f t="shared" si="65"/>
        <v>0.83674302440408133</v>
      </c>
      <c r="Z147" s="1"/>
      <c r="AA147" s="1"/>
      <c r="AB147" s="1"/>
      <c r="AC147" s="1"/>
    </row>
    <row r="148" spans="1:29">
      <c r="A148" s="41" t="s">
        <v>404</v>
      </c>
      <c r="B148" s="41" t="s">
        <v>639</v>
      </c>
      <c r="C148" s="42" t="s">
        <v>640</v>
      </c>
      <c r="D148" s="43"/>
      <c r="E148" s="16" t="s">
        <v>404</v>
      </c>
      <c r="F148" s="44">
        <v>2</v>
      </c>
      <c r="G148" s="17">
        <v>9.9999999999999995E-7</v>
      </c>
      <c r="H148" s="18">
        <v>6</v>
      </c>
      <c r="I148" s="20">
        <f t="shared" si="60"/>
        <v>3000000000</v>
      </c>
      <c r="J148" s="20">
        <f t="shared" si="61"/>
        <v>0.3</v>
      </c>
      <c r="K148" s="1"/>
      <c r="L148" s="1"/>
      <c r="M148" s="1"/>
      <c r="N148" s="16" t="s">
        <v>404</v>
      </c>
      <c r="O148" s="44">
        <v>2</v>
      </c>
      <c r="P148" s="17">
        <v>9.9999999999999995E-7</v>
      </c>
      <c r="Q148" s="18">
        <v>4</v>
      </c>
      <c r="R148" s="20">
        <f t="shared" si="62"/>
        <v>2000000000</v>
      </c>
      <c r="S148" s="20">
        <f t="shared" si="63"/>
        <v>1.3333333333333333</v>
      </c>
      <c r="T148" s="1"/>
      <c r="U148" s="1"/>
      <c r="V148" s="19">
        <v>0.3</v>
      </c>
      <c r="W148" s="19">
        <v>1.3333333333333333</v>
      </c>
      <c r="X148" s="19">
        <f t="shared" si="64"/>
        <v>0.81666666666666665</v>
      </c>
      <c r="Y148" s="19">
        <f t="shared" si="65"/>
        <v>0.73067700722609907</v>
      </c>
      <c r="Z148" s="1"/>
      <c r="AA148" s="1"/>
      <c r="AB148" s="1"/>
      <c r="AC148" s="1"/>
    </row>
    <row r="149" spans="1:29">
      <c r="A149" s="41"/>
      <c r="B149" s="41"/>
      <c r="C149" s="42"/>
      <c r="D149" s="43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>
      <c r="A150" s="41"/>
      <c r="B150" s="41"/>
      <c r="C150" s="42"/>
      <c r="D150" s="43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>
      <c r="A151" s="41"/>
      <c r="B151" s="41"/>
      <c r="C151" s="42"/>
      <c r="D151" s="43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5.75" customHeight="1">
      <c r="C152" s="53"/>
      <c r="D152" s="54"/>
    </row>
    <row r="153" spans="1:29" ht="15.75" customHeight="1">
      <c r="C153" s="53"/>
      <c r="D153" s="54"/>
    </row>
    <row r="154" spans="1:29" ht="15.75" customHeight="1">
      <c r="C154" s="53"/>
      <c r="D154" s="54"/>
    </row>
    <row r="155" spans="1:29" ht="15.75" customHeight="1">
      <c r="C155" s="53"/>
      <c r="D155" s="54"/>
    </row>
    <row r="156" spans="1:29" ht="15.75" customHeight="1">
      <c r="C156" s="53"/>
      <c r="D156" s="54"/>
    </row>
    <row r="157" spans="1:29" ht="15.75" customHeight="1">
      <c r="C157" s="53"/>
      <c r="D157" s="54"/>
    </row>
    <row r="158" spans="1:29" ht="15.75" customHeight="1">
      <c r="C158" s="53"/>
      <c r="D158" s="54"/>
    </row>
    <row r="159" spans="1:29" ht="15.75" customHeight="1">
      <c r="C159" s="53"/>
      <c r="D159" s="54"/>
    </row>
    <row r="160" spans="1:29" ht="15.75" customHeight="1">
      <c r="C160" s="53"/>
      <c r="D160" s="54"/>
    </row>
    <row r="161" spans="3:4" ht="15.75" customHeight="1">
      <c r="C161" s="53"/>
      <c r="D161" s="54"/>
    </row>
    <row r="162" spans="3:4" ht="15.75" customHeight="1">
      <c r="C162" s="53"/>
      <c r="D162" s="54"/>
    </row>
    <row r="163" spans="3:4" ht="15.75" customHeight="1">
      <c r="C163" s="53"/>
      <c r="D163" s="54"/>
    </row>
    <row r="164" spans="3:4" ht="15.75" customHeight="1">
      <c r="C164" s="53"/>
      <c r="D164" s="54"/>
    </row>
    <row r="165" spans="3:4" ht="15.75" customHeight="1">
      <c r="C165" s="53"/>
      <c r="D165" s="54"/>
    </row>
    <row r="166" spans="3:4" ht="15.75" customHeight="1">
      <c r="C166" s="53"/>
      <c r="D166" s="54"/>
    </row>
    <row r="167" spans="3:4" ht="15.75" customHeight="1">
      <c r="C167" s="53"/>
      <c r="D167" s="54"/>
    </row>
    <row r="168" spans="3:4" ht="15.75" customHeight="1">
      <c r="C168" s="53"/>
      <c r="D168" s="54"/>
    </row>
    <row r="169" spans="3:4" ht="15.75" customHeight="1">
      <c r="C169" s="53"/>
      <c r="D169" s="54"/>
    </row>
    <row r="170" spans="3:4" ht="15.75" customHeight="1">
      <c r="C170" s="53"/>
      <c r="D170" s="54"/>
    </row>
    <row r="171" spans="3:4" ht="15.75" customHeight="1">
      <c r="C171" s="53"/>
      <c r="D171" s="54"/>
    </row>
    <row r="172" spans="3:4" ht="15.75" customHeight="1">
      <c r="C172" s="53"/>
      <c r="D172" s="54"/>
    </row>
    <row r="173" spans="3:4" ht="15.75" customHeight="1">
      <c r="C173" s="53"/>
      <c r="D173" s="54"/>
    </row>
    <row r="174" spans="3:4" ht="15.75" customHeight="1">
      <c r="C174" s="53"/>
      <c r="D174" s="54"/>
    </row>
    <row r="175" spans="3:4" ht="15.75" customHeight="1">
      <c r="C175" s="53"/>
      <c r="D175" s="54"/>
    </row>
    <row r="176" spans="3:4" ht="15.75" customHeight="1">
      <c r="C176" s="53"/>
      <c r="D176" s="54"/>
    </row>
    <row r="177" spans="3:4" ht="15.75" customHeight="1">
      <c r="C177" s="53"/>
      <c r="D177" s="54"/>
    </row>
    <row r="178" spans="3:4" ht="15.75" customHeight="1">
      <c r="C178" s="53"/>
      <c r="D178" s="54"/>
    </row>
    <row r="179" spans="3:4" ht="15.75" customHeight="1">
      <c r="C179" s="53"/>
      <c r="D179" s="54"/>
    </row>
    <row r="180" spans="3:4" ht="15.75" customHeight="1">
      <c r="C180" s="53"/>
      <c r="D180" s="54"/>
    </row>
    <row r="181" spans="3:4" ht="15.75" customHeight="1">
      <c r="C181" s="53"/>
      <c r="D181" s="54"/>
    </row>
    <row r="182" spans="3:4" ht="15.75" customHeight="1">
      <c r="C182" s="53"/>
      <c r="D182" s="54"/>
    </row>
    <row r="183" spans="3:4" ht="15.75" customHeight="1">
      <c r="C183" s="53"/>
      <c r="D183" s="54"/>
    </row>
    <row r="184" spans="3:4" ht="15.75" customHeight="1">
      <c r="C184" s="53"/>
      <c r="D184" s="54"/>
    </row>
    <row r="185" spans="3:4" ht="15.75" customHeight="1">
      <c r="C185" s="53"/>
      <c r="D185" s="54"/>
    </row>
    <row r="186" spans="3:4" ht="15.75" customHeight="1">
      <c r="C186" s="53"/>
      <c r="D186" s="54"/>
    </row>
    <row r="187" spans="3:4" ht="15.75" customHeight="1">
      <c r="C187" s="53"/>
      <c r="D187" s="54"/>
    </row>
    <row r="188" spans="3:4" ht="15.75" customHeight="1">
      <c r="C188" s="53"/>
      <c r="D188" s="54"/>
    </row>
    <row r="189" spans="3:4" ht="15.75" customHeight="1">
      <c r="C189" s="53"/>
      <c r="D189" s="54"/>
    </row>
    <row r="190" spans="3:4" ht="15.75" customHeight="1">
      <c r="C190" s="53"/>
      <c r="D190" s="54"/>
    </row>
    <row r="191" spans="3:4" ht="15.75" customHeight="1">
      <c r="C191" s="53"/>
      <c r="D191" s="54"/>
    </row>
    <row r="192" spans="3:4" ht="15.75" customHeight="1">
      <c r="C192" s="53"/>
      <c r="D192" s="54"/>
    </row>
    <row r="193" spans="3:4" ht="15.75" customHeight="1">
      <c r="C193" s="53"/>
      <c r="D193" s="54"/>
    </row>
    <row r="194" spans="3:4" ht="15.75" customHeight="1">
      <c r="C194" s="53"/>
      <c r="D194" s="54"/>
    </row>
    <row r="195" spans="3:4" ht="15.75" customHeight="1">
      <c r="C195" s="53"/>
      <c r="D195" s="54"/>
    </row>
    <row r="196" spans="3:4" ht="15.75" customHeight="1">
      <c r="C196" s="53"/>
      <c r="D196" s="54"/>
    </row>
    <row r="197" spans="3:4" ht="15.75" customHeight="1">
      <c r="C197" s="53"/>
      <c r="D197" s="54"/>
    </row>
    <row r="198" spans="3:4" ht="15.75" customHeight="1">
      <c r="C198" s="53"/>
      <c r="D198" s="54"/>
    </row>
    <row r="199" spans="3:4" ht="15.75" customHeight="1">
      <c r="C199" s="53"/>
      <c r="D199" s="54"/>
    </row>
    <row r="200" spans="3:4" ht="15.75" customHeight="1">
      <c r="C200" s="53"/>
      <c r="D200" s="54"/>
    </row>
    <row r="201" spans="3:4" ht="15.75" customHeight="1">
      <c r="C201" s="53"/>
      <c r="D201" s="54"/>
    </row>
    <row r="202" spans="3:4" ht="15.75" customHeight="1">
      <c r="C202" s="53"/>
      <c r="D202" s="54"/>
    </row>
    <row r="203" spans="3:4" ht="15.75" customHeight="1">
      <c r="C203" s="53"/>
      <c r="D203" s="54"/>
    </row>
    <row r="204" spans="3:4" ht="15.75" customHeight="1">
      <c r="C204" s="53"/>
      <c r="D204" s="54"/>
    </row>
    <row r="205" spans="3:4" ht="15.75" customHeight="1">
      <c r="C205" s="53"/>
      <c r="D205" s="54"/>
    </row>
    <row r="206" spans="3:4" ht="15.75" customHeight="1">
      <c r="C206" s="53"/>
      <c r="D206" s="54"/>
    </row>
    <row r="207" spans="3:4" ht="15.75" customHeight="1">
      <c r="C207" s="53"/>
      <c r="D207" s="54"/>
    </row>
    <row r="208" spans="3:4" ht="15.75" customHeight="1">
      <c r="C208" s="53"/>
      <c r="D208" s="54"/>
    </row>
    <row r="209" spans="3:4" ht="15.75" customHeight="1">
      <c r="C209" s="53"/>
      <c r="D209" s="54"/>
    </row>
    <row r="210" spans="3:4" ht="15.75" customHeight="1">
      <c r="C210" s="53"/>
      <c r="D210" s="54"/>
    </row>
    <row r="211" spans="3:4" ht="15.75" customHeight="1">
      <c r="C211" s="53"/>
      <c r="D211" s="54"/>
    </row>
    <row r="212" spans="3:4" ht="15.75" customHeight="1">
      <c r="C212" s="53"/>
      <c r="D212" s="54"/>
    </row>
    <row r="213" spans="3:4" ht="15.75" customHeight="1">
      <c r="C213" s="53"/>
      <c r="D213" s="54"/>
    </row>
    <row r="214" spans="3:4" ht="15.75" customHeight="1">
      <c r="C214" s="53"/>
      <c r="D214" s="54"/>
    </row>
    <row r="215" spans="3:4" ht="15.75" customHeight="1">
      <c r="C215" s="53"/>
      <c r="D215" s="54"/>
    </row>
    <row r="216" spans="3:4" ht="15.75" customHeight="1">
      <c r="C216" s="53"/>
      <c r="D216" s="54"/>
    </row>
    <row r="217" spans="3:4" ht="15.75" customHeight="1">
      <c r="C217" s="53"/>
      <c r="D217" s="54"/>
    </row>
    <row r="218" spans="3:4" ht="15.75" customHeight="1">
      <c r="C218" s="53"/>
      <c r="D218" s="54"/>
    </row>
    <row r="219" spans="3:4" ht="15.75" customHeight="1">
      <c r="C219" s="53"/>
      <c r="D219" s="54"/>
    </row>
    <row r="220" spans="3:4" ht="15.75" customHeight="1">
      <c r="C220" s="53"/>
      <c r="D220" s="54"/>
    </row>
    <row r="221" spans="3:4" ht="15.75" customHeight="1">
      <c r="C221" s="53"/>
      <c r="D221" s="54"/>
    </row>
    <row r="222" spans="3:4" ht="15.75" customHeight="1">
      <c r="C222" s="53"/>
      <c r="D222" s="54"/>
    </row>
    <row r="223" spans="3:4" ht="15.75" customHeight="1">
      <c r="C223" s="53"/>
      <c r="D223" s="54"/>
    </row>
    <row r="224" spans="3:4" ht="15.75" customHeight="1">
      <c r="C224" s="53"/>
      <c r="D224" s="54"/>
    </row>
    <row r="225" spans="3:4" ht="15.75" customHeight="1">
      <c r="C225" s="53"/>
      <c r="D225" s="54"/>
    </row>
    <row r="226" spans="3:4" ht="15.75" customHeight="1">
      <c r="C226" s="53"/>
      <c r="D226" s="54"/>
    </row>
    <row r="227" spans="3:4" ht="15.75" customHeight="1">
      <c r="C227" s="53"/>
      <c r="D227" s="54"/>
    </row>
    <row r="228" spans="3:4" ht="15.75" customHeight="1">
      <c r="C228" s="53"/>
      <c r="D228" s="54"/>
    </row>
    <row r="229" spans="3:4" ht="15.75" customHeight="1">
      <c r="C229" s="53"/>
      <c r="D229" s="54"/>
    </row>
    <row r="230" spans="3:4" ht="15.75" customHeight="1">
      <c r="C230" s="53"/>
      <c r="D230" s="54"/>
    </row>
    <row r="231" spans="3:4" ht="15.75" customHeight="1">
      <c r="C231" s="53"/>
      <c r="D231" s="54"/>
    </row>
    <row r="232" spans="3:4" ht="15.75" customHeight="1">
      <c r="C232" s="53"/>
      <c r="D232" s="54"/>
    </row>
    <row r="233" spans="3:4" ht="15.75" customHeight="1">
      <c r="C233" s="53"/>
      <c r="D233" s="54"/>
    </row>
    <row r="234" spans="3:4" ht="15.75" customHeight="1">
      <c r="C234" s="53"/>
      <c r="D234" s="54"/>
    </row>
    <row r="235" spans="3:4" ht="15.75" customHeight="1">
      <c r="C235" s="53"/>
      <c r="D235" s="54"/>
    </row>
    <row r="236" spans="3:4" ht="15.75" customHeight="1">
      <c r="C236" s="53"/>
      <c r="D236" s="54"/>
    </row>
    <row r="237" spans="3:4" ht="15.75" customHeight="1">
      <c r="C237" s="53"/>
      <c r="D237" s="54"/>
    </row>
    <row r="238" spans="3:4" ht="15.75" customHeight="1">
      <c r="C238" s="53"/>
      <c r="D238" s="54"/>
    </row>
    <row r="239" spans="3:4" ht="15.75" customHeight="1">
      <c r="C239" s="53"/>
      <c r="D239" s="54"/>
    </row>
    <row r="240" spans="3:4" ht="15.75" customHeight="1">
      <c r="C240" s="53"/>
      <c r="D240" s="54"/>
    </row>
    <row r="241" spans="3:4" ht="15.75" customHeight="1">
      <c r="C241" s="53"/>
      <c r="D241" s="54"/>
    </row>
    <row r="242" spans="3:4" ht="15.75" customHeight="1">
      <c r="C242" s="53"/>
      <c r="D242" s="54"/>
    </row>
    <row r="243" spans="3:4" ht="15.75" customHeight="1">
      <c r="C243" s="53"/>
      <c r="D243" s="54"/>
    </row>
    <row r="244" spans="3:4" ht="15.75" customHeight="1">
      <c r="C244" s="53"/>
      <c r="D244" s="54"/>
    </row>
    <row r="245" spans="3:4" ht="15.75" customHeight="1">
      <c r="C245" s="53"/>
      <c r="D245" s="54"/>
    </row>
    <row r="246" spans="3:4" ht="15.75" customHeight="1">
      <c r="C246" s="53"/>
      <c r="D246" s="54"/>
    </row>
    <row r="247" spans="3:4" ht="15.75" customHeight="1">
      <c r="C247" s="53"/>
      <c r="D247" s="54"/>
    </row>
    <row r="248" spans="3:4" ht="15.75" customHeight="1">
      <c r="C248" s="53"/>
      <c r="D248" s="54"/>
    </row>
    <row r="249" spans="3:4" ht="15.75" customHeight="1">
      <c r="C249" s="53"/>
      <c r="D249" s="54"/>
    </row>
    <row r="250" spans="3:4" ht="15.75" customHeight="1">
      <c r="C250" s="53"/>
      <c r="D250" s="54"/>
    </row>
    <row r="251" spans="3:4" ht="15.75" customHeight="1">
      <c r="C251" s="53"/>
      <c r="D251" s="54"/>
    </row>
    <row r="252" spans="3:4" ht="15.75" customHeight="1">
      <c r="C252" s="53"/>
      <c r="D252" s="54"/>
    </row>
    <row r="253" spans="3:4" ht="15.75" customHeight="1">
      <c r="C253" s="53"/>
      <c r="D253" s="54"/>
    </row>
    <row r="254" spans="3:4" ht="15.75" customHeight="1">
      <c r="C254" s="53"/>
      <c r="D254" s="54"/>
    </row>
    <row r="255" spans="3:4" ht="15.75" customHeight="1">
      <c r="C255" s="53"/>
      <c r="D255" s="54"/>
    </row>
    <row r="256" spans="3:4" ht="15.75" customHeight="1">
      <c r="C256" s="53"/>
      <c r="D256" s="54"/>
    </row>
    <row r="257" spans="3:4" ht="15.75" customHeight="1">
      <c r="C257" s="53"/>
      <c r="D257" s="54"/>
    </row>
    <row r="258" spans="3:4" ht="15.75" customHeight="1">
      <c r="C258" s="53"/>
      <c r="D258" s="54"/>
    </row>
    <row r="259" spans="3:4" ht="15.75" customHeight="1">
      <c r="C259" s="53"/>
      <c r="D259" s="54"/>
    </row>
    <row r="260" spans="3:4" ht="15.75" customHeight="1">
      <c r="C260" s="53"/>
      <c r="D260" s="54"/>
    </row>
    <row r="261" spans="3:4" ht="15.75" customHeight="1">
      <c r="C261" s="53"/>
      <c r="D261" s="54"/>
    </row>
    <row r="262" spans="3:4" ht="15.75" customHeight="1">
      <c r="C262" s="53"/>
      <c r="D262" s="54"/>
    </row>
    <row r="263" spans="3:4" ht="15.75" customHeight="1">
      <c r="C263" s="53"/>
      <c r="D263" s="54"/>
    </row>
    <row r="264" spans="3:4" ht="15.75" customHeight="1">
      <c r="C264" s="53"/>
      <c r="D264" s="54"/>
    </row>
    <row r="265" spans="3:4" ht="15.75" customHeight="1">
      <c r="C265" s="53"/>
      <c r="D265" s="54"/>
    </row>
    <row r="266" spans="3:4" ht="15.75" customHeight="1">
      <c r="C266" s="53"/>
      <c r="D266" s="54"/>
    </row>
    <row r="267" spans="3:4" ht="15.75" customHeight="1">
      <c r="C267" s="53"/>
      <c r="D267" s="54"/>
    </row>
    <row r="268" spans="3:4" ht="15.75" customHeight="1">
      <c r="C268" s="53"/>
      <c r="D268" s="54"/>
    </row>
    <row r="269" spans="3:4" ht="15.75" customHeight="1">
      <c r="C269" s="53"/>
      <c r="D269" s="54"/>
    </row>
    <row r="270" spans="3:4" ht="15.75" customHeight="1">
      <c r="C270" s="53"/>
      <c r="D270" s="54"/>
    </row>
    <row r="271" spans="3:4" ht="15.75" customHeight="1">
      <c r="C271" s="53"/>
      <c r="D271" s="54"/>
    </row>
    <row r="272" spans="3:4" ht="15.75" customHeight="1">
      <c r="C272" s="53"/>
      <c r="D272" s="54"/>
    </row>
    <row r="273" spans="3:4" ht="15.75" customHeight="1">
      <c r="C273" s="53"/>
      <c r="D273" s="54"/>
    </row>
    <row r="274" spans="3:4" ht="15.75" customHeight="1">
      <c r="C274" s="53"/>
      <c r="D274" s="54"/>
    </row>
    <row r="275" spans="3:4" ht="15.75" customHeight="1">
      <c r="C275" s="53"/>
      <c r="D275" s="54"/>
    </row>
    <row r="276" spans="3:4" ht="15.75" customHeight="1">
      <c r="C276" s="53"/>
      <c r="D276" s="54"/>
    </row>
    <row r="277" spans="3:4" ht="15.75" customHeight="1">
      <c r="C277" s="53"/>
      <c r="D277" s="54"/>
    </row>
    <row r="278" spans="3:4" ht="15.75" customHeight="1">
      <c r="C278" s="53"/>
      <c r="D278" s="54"/>
    </row>
    <row r="279" spans="3:4" ht="15.75" customHeight="1">
      <c r="C279" s="53"/>
      <c r="D279" s="54"/>
    </row>
    <row r="280" spans="3:4" ht="15.75" customHeight="1">
      <c r="C280" s="53"/>
      <c r="D280" s="54"/>
    </row>
    <row r="281" spans="3:4" ht="15.75" customHeight="1">
      <c r="C281" s="53"/>
      <c r="D281" s="54"/>
    </row>
    <row r="282" spans="3:4" ht="15.75" customHeight="1">
      <c r="C282" s="53"/>
      <c r="D282" s="54"/>
    </row>
    <row r="283" spans="3:4" ht="15.75" customHeight="1">
      <c r="C283" s="53"/>
      <c r="D283" s="54"/>
    </row>
    <row r="284" spans="3:4" ht="15.75" customHeight="1">
      <c r="C284" s="53"/>
      <c r="D284" s="54"/>
    </row>
    <row r="285" spans="3:4" ht="15.75" customHeight="1">
      <c r="C285" s="53"/>
      <c r="D285" s="54"/>
    </row>
    <row r="286" spans="3:4" ht="15.75" customHeight="1">
      <c r="C286" s="53"/>
      <c r="D286" s="54"/>
    </row>
    <row r="287" spans="3:4" ht="15.75" customHeight="1">
      <c r="C287" s="53"/>
      <c r="D287" s="54"/>
    </row>
    <row r="288" spans="3:4" ht="15.75" customHeight="1">
      <c r="C288" s="53"/>
      <c r="D288" s="54"/>
    </row>
    <row r="289" spans="3:4" ht="15.75" customHeight="1">
      <c r="C289" s="53"/>
      <c r="D289" s="54"/>
    </row>
    <row r="290" spans="3:4" ht="15.75" customHeight="1">
      <c r="C290" s="53"/>
      <c r="D290" s="54"/>
    </row>
    <row r="291" spans="3:4" ht="15.75" customHeight="1">
      <c r="C291" s="53"/>
      <c r="D291" s="54"/>
    </row>
    <row r="292" spans="3:4" ht="15.75" customHeight="1">
      <c r="C292" s="53"/>
      <c r="D292" s="54"/>
    </row>
    <row r="293" spans="3:4" ht="15.75" customHeight="1">
      <c r="C293" s="53"/>
      <c r="D293" s="54"/>
    </row>
    <row r="294" spans="3:4" ht="15.75" customHeight="1">
      <c r="C294" s="53"/>
      <c r="D294" s="54"/>
    </row>
    <row r="295" spans="3:4" ht="15.75" customHeight="1">
      <c r="C295" s="53"/>
      <c r="D295" s="54"/>
    </row>
    <row r="296" spans="3:4" ht="15.75" customHeight="1">
      <c r="C296" s="53"/>
      <c r="D296" s="54"/>
    </row>
    <row r="297" spans="3:4" ht="15.75" customHeight="1">
      <c r="C297" s="53"/>
      <c r="D297" s="54"/>
    </row>
    <row r="298" spans="3:4" ht="15.75" customHeight="1">
      <c r="C298" s="53"/>
      <c r="D298" s="54"/>
    </row>
    <row r="299" spans="3:4" ht="15.75" customHeight="1">
      <c r="C299" s="53"/>
      <c r="D299" s="54"/>
    </row>
    <row r="300" spans="3:4" ht="15.75" customHeight="1">
      <c r="C300" s="53"/>
      <c r="D300" s="54"/>
    </row>
    <row r="301" spans="3:4" ht="15.75" customHeight="1">
      <c r="C301" s="53"/>
      <c r="D301" s="54"/>
    </row>
    <row r="302" spans="3:4" ht="15.75" customHeight="1">
      <c r="C302" s="53"/>
      <c r="D302" s="54"/>
    </row>
    <row r="303" spans="3:4" ht="15.75" customHeight="1">
      <c r="C303" s="53"/>
      <c r="D303" s="54"/>
    </row>
    <row r="304" spans="3:4" ht="15.75" customHeight="1">
      <c r="C304" s="53"/>
      <c r="D304" s="54"/>
    </row>
    <row r="305" spans="3:4" ht="15.75" customHeight="1">
      <c r="C305" s="53"/>
      <c r="D305" s="54"/>
    </row>
    <row r="306" spans="3:4" ht="15.75" customHeight="1">
      <c r="C306" s="53"/>
      <c r="D306" s="54"/>
    </row>
    <row r="307" spans="3:4" ht="15.75" customHeight="1">
      <c r="C307" s="53"/>
      <c r="D307" s="54"/>
    </row>
    <row r="308" spans="3:4" ht="15.75" customHeight="1">
      <c r="C308" s="53"/>
      <c r="D308" s="54"/>
    </row>
    <row r="309" spans="3:4" ht="15.75" customHeight="1">
      <c r="C309" s="53"/>
      <c r="D309" s="54"/>
    </row>
    <row r="310" spans="3:4" ht="15.75" customHeight="1">
      <c r="C310" s="53"/>
      <c r="D310" s="54"/>
    </row>
    <row r="311" spans="3:4" ht="15.75" customHeight="1">
      <c r="C311" s="53"/>
      <c r="D311" s="54"/>
    </row>
    <row r="312" spans="3:4" ht="15.75" customHeight="1">
      <c r="C312" s="53"/>
      <c r="D312" s="54"/>
    </row>
    <row r="313" spans="3:4" ht="15.75" customHeight="1">
      <c r="C313" s="53"/>
      <c r="D313" s="54"/>
    </row>
    <row r="314" spans="3:4" ht="15.75" customHeight="1">
      <c r="C314" s="53"/>
      <c r="D314" s="54"/>
    </row>
    <row r="315" spans="3:4" ht="15.75" customHeight="1">
      <c r="C315" s="53"/>
      <c r="D315" s="54"/>
    </row>
    <row r="316" spans="3:4" ht="15.75" customHeight="1">
      <c r="C316" s="53"/>
      <c r="D316" s="54"/>
    </row>
    <row r="317" spans="3:4" ht="15.75" customHeight="1">
      <c r="C317" s="53"/>
      <c r="D317" s="54"/>
    </row>
    <row r="318" spans="3:4" ht="15.75" customHeight="1">
      <c r="C318" s="53"/>
      <c r="D318" s="54"/>
    </row>
    <row r="319" spans="3:4" ht="15.75" customHeight="1">
      <c r="C319" s="53"/>
      <c r="D319" s="54"/>
    </row>
    <row r="320" spans="3:4" ht="15.75" customHeight="1">
      <c r="C320" s="53"/>
      <c r="D320" s="54"/>
    </row>
    <row r="321" spans="3:4" ht="15.75" customHeight="1">
      <c r="C321" s="53"/>
      <c r="D321" s="54"/>
    </row>
    <row r="322" spans="3:4" ht="15.75" customHeight="1">
      <c r="C322" s="53"/>
      <c r="D322" s="54"/>
    </row>
    <row r="323" spans="3:4" ht="15.75" customHeight="1">
      <c r="C323" s="53"/>
      <c r="D323" s="54"/>
    </row>
    <row r="324" spans="3:4" ht="15.75" customHeight="1">
      <c r="C324" s="53"/>
      <c r="D324" s="54"/>
    </row>
    <row r="325" spans="3:4" ht="15.75" customHeight="1">
      <c r="C325" s="53"/>
      <c r="D325" s="54"/>
    </row>
    <row r="326" spans="3:4" ht="15.75" customHeight="1">
      <c r="C326" s="53"/>
      <c r="D326" s="54"/>
    </row>
    <row r="327" spans="3:4" ht="15.75" customHeight="1">
      <c r="C327" s="53"/>
      <c r="D327" s="54"/>
    </row>
    <row r="328" spans="3:4" ht="15.75" customHeight="1">
      <c r="C328" s="53"/>
      <c r="D328" s="54"/>
    </row>
    <row r="329" spans="3:4" ht="15.75" customHeight="1">
      <c r="C329" s="53"/>
      <c r="D329" s="54"/>
    </row>
    <row r="330" spans="3:4" ht="15.75" customHeight="1">
      <c r="C330" s="53"/>
      <c r="D330" s="54"/>
    </row>
    <row r="331" spans="3:4" ht="15.75" customHeight="1">
      <c r="C331" s="53"/>
      <c r="D331" s="54"/>
    </row>
    <row r="332" spans="3:4" ht="15.75" customHeight="1">
      <c r="C332" s="53"/>
      <c r="D332" s="54"/>
    </row>
    <row r="333" spans="3:4" ht="15.75" customHeight="1">
      <c r="C333" s="53"/>
      <c r="D333" s="54"/>
    </row>
    <row r="334" spans="3:4" ht="15.75" customHeight="1">
      <c r="C334" s="53"/>
      <c r="D334" s="54"/>
    </row>
    <row r="335" spans="3:4" ht="15.75" customHeight="1">
      <c r="C335" s="53"/>
      <c r="D335" s="54"/>
    </row>
    <row r="336" spans="3:4" ht="15.75" customHeight="1">
      <c r="C336" s="53"/>
      <c r="D336" s="54"/>
    </row>
    <row r="337" spans="3:4" ht="15.75" customHeight="1">
      <c r="C337" s="53"/>
      <c r="D337" s="54"/>
    </row>
    <row r="338" spans="3:4" ht="15.75" customHeight="1">
      <c r="C338" s="53"/>
      <c r="D338" s="54"/>
    </row>
    <row r="339" spans="3:4" ht="15.75" customHeight="1">
      <c r="C339" s="53"/>
      <c r="D339" s="54"/>
    </row>
    <row r="340" spans="3:4" ht="15.75" customHeight="1">
      <c r="C340" s="53"/>
      <c r="D340" s="54"/>
    </row>
    <row r="341" spans="3:4" ht="15.75" customHeight="1">
      <c r="C341" s="53"/>
      <c r="D341" s="54"/>
    </row>
    <row r="342" spans="3:4" ht="15.75" customHeight="1">
      <c r="C342" s="53"/>
      <c r="D342" s="54"/>
    </row>
    <row r="343" spans="3:4" ht="15.75" customHeight="1">
      <c r="C343" s="53"/>
      <c r="D343" s="54"/>
    </row>
    <row r="344" spans="3:4" ht="15.75" customHeight="1">
      <c r="C344" s="53"/>
      <c r="D344" s="54"/>
    </row>
    <row r="345" spans="3:4" ht="15.75" customHeight="1">
      <c r="C345" s="53"/>
      <c r="D345" s="54"/>
    </row>
    <row r="346" spans="3:4" ht="15.75" customHeight="1">
      <c r="C346" s="53"/>
      <c r="D346" s="54"/>
    </row>
    <row r="347" spans="3:4" ht="15.75" customHeight="1">
      <c r="C347" s="53"/>
      <c r="D347" s="54"/>
    </row>
    <row r="348" spans="3:4" ht="15.75" customHeight="1">
      <c r="C348" s="53"/>
      <c r="D348" s="54"/>
    </row>
    <row r="349" spans="3:4" ht="15.75" customHeight="1">
      <c r="C349" s="53"/>
      <c r="D349" s="54"/>
    </row>
    <row r="350" spans="3:4" ht="15.75" customHeight="1">
      <c r="C350" s="53"/>
      <c r="D350" s="54"/>
    </row>
    <row r="351" spans="3:4" ht="15.75" customHeight="1">
      <c r="C351" s="53"/>
      <c r="D351" s="54"/>
    </row>
    <row r="352" spans="3:4" ht="15.75" customHeight="1">
      <c r="C352" s="53"/>
      <c r="D352" s="54"/>
    </row>
    <row r="353" spans="3:4" ht="15.75" customHeight="1">
      <c r="C353" s="53"/>
      <c r="D353" s="54"/>
    </row>
    <row r="354" spans="3:4" ht="15.75" customHeight="1">
      <c r="C354" s="53"/>
      <c r="D354" s="54"/>
    </row>
    <row r="355" spans="3:4" ht="15.75" customHeight="1">
      <c r="C355" s="53"/>
      <c r="D355" s="54"/>
    </row>
    <row r="356" spans="3:4" ht="15.75" customHeight="1">
      <c r="C356" s="53"/>
      <c r="D356" s="54"/>
    </row>
    <row r="357" spans="3:4" ht="15.75" customHeight="1">
      <c r="C357" s="53"/>
      <c r="D357" s="54"/>
    </row>
    <row r="358" spans="3:4" ht="15.75" customHeight="1">
      <c r="C358" s="53"/>
      <c r="D358" s="54"/>
    </row>
    <row r="359" spans="3:4" ht="15.75" customHeight="1">
      <c r="C359" s="53"/>
      <c r="D359" s="54"/>
    </row>
    <row r="360" spans="3:4" ht="15.75" customHeight="1">
      <c r="C360" s="53"/>
      <c r="D360" s="54"/>
    </row>
    <row r="361" spans="3:4" ht="15.75" customHeight="1">
      <c r="C361" s="53"/>
      <c r="D361" s="54"/>
    </row>
    <row r="362" spans="3:4" ht="15.75" customHeight="1">
      <c r="C362" s="53"/>
      <c r="D362" s="54"/>
    </row>
    <row r="363" spans="3:4" ht="15.75" customHeight="1">
      <c r="C363" s="53"/>
      <c r="D363" s="54"/>
    </row>
    <row r="364" spans="3:4" ht="15.75" customHeight="1">
      <c r="C364" s="53"/>
      <c r="D364" s="54"/>
    </row>
    <row r="365" spans="3:4" ht="15.75" customHeight="1">
      <c r="C365" s="53"/>
      <c r="D365" s="54"/>
    </row>
    <row r="366" spans="3:4" ht="15.75" customHeight="1">
      <c r="C366" s="53"/>
      <c r="D366" s="54"/>
    </row>
    <row r="367" spans="3:4" ht="15.75" customHeight="1">
      <c r="C367" s="53"/>
      <c r="D367" s="54"/>
    </row>
    <row r="368" spans="3:4" ht="15.75" customHeight="1">
      <c r="C368" s="53"/>
      <c r="D368" s="54"/>
    </row>
    <row r="369" spans="3:4" ht="15.75" customHeight="1">
      <c r="C369" s="53"/>
      <c r="D369" s="54"/>
    </row>
    <row r="370" spans="3:4" ht="15.75" customHeight="1">
      <c r="C370" s="53"/>
      <c r="D370" s="54"/>
    </row>
    <row r="371" spans="3:4" ht="15.75" customHeight="1">
      <c r="C371" s="53"/>
      <c r="D371" s="54"/>
    </row>
    <row r="372" spans="3:4" ht="15.75" customHeight="1">
      <c r="C372" s="53"/>
      <c r="D372" s="54"/>
    </row>
    <row r="373" spans="3:4" ht="15.75" customHeight="1">
      <c r="C373" s="53"/>
      <c r="D373" s="54"/>
    </row>
    <row r="374" spans="3:4" ht="15.75" customHeight="1">
      <c r="C374" s="53"/>
      <c r="D374" s="54"/>
    </row>
    <row r="375" spans="3:4" ht="15.75" customHeight="1">
      <c r="C375" s="53"/>
      <c r="D375" s="54"/>
    </row>
    <row r="376" spans="3:4" ht="15.75" customHeight="1">
      <c r="C376" s="53"/>
      <c r="D376" s="54"/>
    </row>
    <row r="377" spans="3:4" ht="15.75" customHeight="1">
      <c r="C377" s="53"/>
      <c r="D377" s="54"/>
    </row>
    <row r="378" spans="3:4" ht="15.75" customHeight="1">
      <c r="C378" s="53"/>
      <c r="D378" s="54"/>
    </row>
    <row r="379" spans="3:4" ht="15.75" customHeight="1">
      <c r="C379" s="53"/>
      <c r="D379" s="54"/>
    </row>
    <row r="380" spans="3:4" ht="15.75" customHeight="1">
      <c r="C380" s="53"/>
      <c r="D380" s="54"/>
    </row>
    <row r="381" spans="3:4" ht="15.75" customHeight="1">
      <c r="C381" s="53"/>
      <c r="D381" s="54"/>
    </row>
    <row r="382" spans="3:4" ht="15.75" customHeight="1">
      <c r="C382" s="53"/>
      <c r="D382" s="54"/>
    </row>
    <row r="383" spans="3:4" ht="15.75" customHeight="1">
      <c r="C383" s="53"/>
      <c r="D383" s="54"/>
    </row>
    <row r="384" spans="3:4" ht="15.75" customHeight="1">
      <c r="C384" s="53"/>
      <c r="D384" s="54"/>
    </row>
    <row r="385" spans="3:4" ht="15.75" customHeight="1">
      <c r="C385" s="53"/>
      <c r="D385" s="54"/>
    </row>
    <row r="386" spans="3:4" ht="15.75" customHeight="1">
      <c r="C386" s="53"/>
      <c r="D386" s="54"/>
    </row>
    <row r="387" spans="3:4" ht="15.75" customHeight="1">
      <c r="C387" s="53"/>
      <c r="D387" s="54"/>
    </row>
    <row r="388" spans="3:4" ht="15.75" customHeight="1">
      <c r="C388" s="53"/>
      <c r="D388" s="54"/>
    </row>
    <row r="389" spans="3:4" ht="15.75" customHeight="1">
      <c r="C389" s="53"/>
      <c r="D389" s="54"/>
    </row>
    <row r="390" spans="3:4" ht="15.75" customHeight="1">
      <c r="C390" s="53"/>
      <c r="D390" s="54"/>
    </row>
    <row r="391" spans="3:4" ht="15.75" customHeight="1">
      <c r="C391" s="53"/>
      <c r="D391" s="54"/>
    </row>
    <row r="392" spans="3:4" ht="15.75" customHeight="1">
      <c r="C392" s="53"/>
      <c r="D392" s="54"/>
    </row>
    <row r="393" spans="3:4" ht="15.75" customHeight="1">
      <c r="C393" s="53"/>
      <c r="D393" s="54"/>
    </row>
    <row r="394" spans="3:4" ht="15.75" customHeight="1">
      <c r="C394" s="53"/>
      <c r="D394" s="54"/>
    </row>
    <row r="395" spans="3:4" ht="15.75" customHeight="1">
      <c r="C395" s="53"/>
      <c r="D395" s="54"/>
    </row>
    <row r="396" spans="3:4" ht="15.75" customHeight="1">
      <c r="C396" s="53"/>
      <c r="D396" s="54"/>
    </row>
    <row r="397" spans="3:4" ht="15.75" customHeight="1">
      <c r="C397" s="53"/>
      <c r="D397" s="54"/>
    </row>
    <row r="398" spans="3:4" ht="15.75" customHeight="1">
      <c r="C398" s="53"/>
      <c r="D398" s="54"/>
    </row>
    <row r="399" spans="3:4" ht="15.75" customHeight="1">
      <c r="C399" s="53"/>
      <c r="D399" s="54"/>
    </row>
    <row r="400" spans="3:4" ht="15.75" customHeight="1">
      <c r="C400" s="53"/>
      <c r="D400" s="54"/>
    </row>
    <row r="401" spans="3:4" ht="15.75" customHeight="1">
      <c r="C401" s="53"/>
      <c r="D401" s="54"/>
    </row>
    <row r="402" spans="3:4" ht="15.75" customHeight="1">
      <c r="C402" s="53"/>
      <c r="D402" s="54"/>
    </row>
    <row r="403" spans="3:4" ht="15.75" customHeight="1">
      <c r="C403" s="53"/>
      <c r="D403" s="54"/>
    </row>
    <row r="404" spans="3:4" ht="15.75" customHeight="1">
      <c r="C404" s="53"/>
      <c r="D404" s="54"/>
    </row>
    <row r="405" spans="3:4" ht="15.75" customHeight="1">
      <c r="C405" s="53"/>
      <c r="D405" s="54"/>
    </row>
    <row r="406" spans="3:4" ht="15.75" customHeight="1">
      <c r="C406" s="53"/>
      <c r="D406" s="54"/>
    </row>
    <row r="407" spans="3:4" ht="15.75" customHeight="1">
      <c r="C407" s="53"/>
      <c r="D407" s="54"/>
    </row>
    <row r="408" spans="3:4" ht="15.75" customHeight="1">
      <c r="C408" s="53"/>
      <c r="D408" s="54"/>
    </row>
    <row r="409" spans="3:4" ht="15.75" customHeight="1">
      <c r="C409" s="53"/>
      <c r="D409" s="54"/>
    </row>
    <row r="410" spans="3:4" ht="15.75" customHeight="1">
      <c r="C410" s="53"/>
      <c r="D410" s="54"/>
    </row>
    <row r="411" spans="3:4" ht="15.75" customHeight="1">
      <c r="C411" s="53"/>
      <c r="D411" s="54"/>
    </row>
    <row r="412" spans="3:4" ht="15.75" customHeight="1">
      <c r="C412" s="53"/>
      <c r="D412" s="54"/>
    </row>
    <row r="413" spans="3:4" ht="15.75" customHeight="1">
      <c r="C413" s="53"/>
      <c r="D413" s="54"/>
    </row>
    <row r="414" spans="3:4" ht="15.75" customHeight="1">
      <c r="C414" s="53"/>
      <c r="D414" s="54"/>
    </row>
    <row r="415" spans="3:4" ht="15.75" customHeight="1">
      <c r="C415" s="53"/>
      <c r="D415" s="54"/>
    </row>
    <row r="416" spans="3:4" ht="15.75" customHeight="1">
      <c r="C416" s="53"/>
      <c r="D416" s="54"/>
    </row>
    <row r="417" spans="3:4" ht="15.75" customHeight="1">
      <c r="C417" s="53"/>
      <c r="D417" s="54"/>
    </row>
    <row r="418" spans="3:4" ht="15.75" customHeight="1">
      <c r="C418" s="53"/>
      <c r="D418" s="54"/>
    </row>
    <row r="419" spans="3:4" ht="15.75" customHeight="1">
      <c r="C419" s="53"/>
      <c r="D419" s="54"/>
    </row>
    <row r="420" spans="3:4" ht="15.75" customHeight="1">
      <c r="C420" s="53"/>
      <c r="D420" s="54"/>
    </row>
    <row r="421" spans="3:4" ht="15.75" customHeight="1">
      <c r="C421" s="53"/>
      <c r="D421" s="54"/>
    </row>
    <row r="422" spans="3:4" ht="15.75" customHeight="1">
      <c r="C422" s="53"/>
      <c r="D422" s="54"/>
    </row>
    <row r="423" spans="3:4" ht="15.75" customHeight="1">
      <c r="C423" s="53"/>
      <c r="D423" s="54"/>
    </row>
    <row r="424" spans="3:4" ht="15.75" customHeight="1">
      <c r="C424" s="53"/>
      <c r="D424" s="54"/>
    </row>
    <row r="425" spans="3:4" ht="15.75" customHeight="1">
      <c r="C425" s="53"/>
      <c r="D425" s="54"/>
    </row>
    <row r="426" spans="3:4" ht="15.75" customHeight="1">
      <c r="C426" s="53"/>
      <c r="D426" s="54"/>
    </row>
    <row r="427" spans="3:4" ht="15.75" customHeight="1">
      <c r="C427" s="53"/>
      <c r="D427" s="54"/>
    </row>
    <row r="428" spans="3:4" ht="15.75" customHeight="1">
      <c r="C428" s="53"/>
      <c r="D428" s="54"/>
    </row>
    <row r="429" spans="3:4" ht="15.75" customHeight="1">
      <c r="C429" s="53"/>
      <c r="D429" s="54"/>
    </row>
    <row r="430" spans="3:4" ht="15.75" customHeight="1">
      <c r="C430" s="53"/>
      <c r="D430" s="54"/>
    </row>
    <row r="431" spans="3:4" ht="15.75" customHeight="1">
      <c r="C431" s="53"/>
      <c r="D431" s="54"/>
    </row>
    <row r="432" spans="3:4" ht="15.75" customHeight="1">
      <c r="C432" s="53"/>
      <c r="D432" s="54"/>
    </row>
    <row r="433" spans="3:4" ht="15.75" customHeight="1">
      <c r="C433" s="53"/>
      <c r="D433" s="54"/>
    </row>
    <row r="434" spans="3:4" ht="15.75" customHeight="1">
      <c r="C434" s="53"/>
      <c r="D434" s="54"/>
    </row>
    <row r="435" spans="3:4" ht="15.75" customHeight="1">
      <c r="C435" s="53"/>
      <c r="D435" s="54"/>
    </row>
    <row r="436" spans="3:4" ht="15.75" customHeight="1">
      <c r="C436" s="53"/>
      <c r="D436" s="54"/>
    </row>
    <row r="437" spans="3:4" ht="15.75" customHeight="1">
      <c r="C437" s="53"/>
      <c r="D437" s="54"/>
    </row>
    <row r="438" spans="3:4" ht="15.75" customHeight="1">
      <c r="C438" s="53"/>
      <c r="D438" s="54"/>
    </row>
    <row r="439" spans="3:4" ht="15.75" customHeight="1">
      <c r="C439" s="53"/>
      <c r="D439" s="54"/>
    </row>
    <row r="440" spans="3:4" ht="15.75" customHeight="1">
      <c r="C440" s="53"/>
      <c r="D440" s="54"/>
    </row>
    <row r="441" spans="3:4" ht="15.75" customHeight="1">
      <c r="C441" s="53"/>
      <c r="D441" s="54"/>
    </row>
    <row r="442" spans="3:4" ht="15.75" customHeight="1">
      <c r="C442" s="53"/>
      <c r="D442" s="54"/>
    </row>
    <row r="443" spans="3:4" ht="15.75" customHeight="1">
      <c r="C443" s="53"/>
      <c r="D443" s="54"/>
    </row>
    <row r="444" spans="3:4" ht="15.75" customHeight="1">
      <c r="C444" s="53"/>
      <c r="D444" s="54"/>
    </row>
    <row r="445" spans="3:4" ht="15.75" customHeight="1">
      <c r="C445" s="53"/>
      <c r="D445" s="54"/>
    </row>
    <row r="446" spans="3:4" ht="15.75" customHeight="1">
      <c r="C446" s="53"/>
      <c r="D446" s="54"/>
    </row>
    <row r="447" spans="3:4" ht="15.75" customHeight="1">
      <c r="C447" s="53"/>
      <c r="D447" s="54"/>
    </row>
    <row r="448" spans="3:4" ht="15.75" customHeight="1">
      <c r="C448" s="53"/>
      <c r="D448" s="54"/>
    </row>
    <row r="449" spans="3:4" ht="15.75" customHeight="1">
      <c r="C449" s="53"/>
      <c r="D449" s="54"/>
    </row>
    <row r="450" spans="3:4" ht="15.75" customHeight="1">
      <c r="C450" s="53"/>
      <c r="D450" s="54"/>
    </row>
    <row r="451" spans="3:4" ht="15.75" customHeight="1">
      <c r="C451" s="53"/>
      <c r="D451" s="54"/>
    </row>
    <row r="452" spans="3:4" ht="15.75" customHeight="1">
      <c r="C452" s="53"/>
      <c r="D452" s="54"/>
    </row>
    <row r="453" spans="3:4" ht="15.75" customHeight="1">
      <c r="C453" s="53"/>
      <c r="D453" s="54"/>
    </row>
    <row r="454" spans="3:4" ht="15.75" customHeight="1">
      <c r="C454" s="53"/>
      <c r="D454" s="54"/>
    </row>
    <row r="455" spans="3:4" ht="15.75" customHeight="1">
      <c r="C455" s="53"/>
      <c r="D455" s="54"/>
    </row>
    <row r="456" spans="3:4" ht="15.75" customHeight="1">
      <c r="C456" s="53"/>
      <c r="D456" s="54"/>
    </row>
    <row r="457" spans="3:4" ht="15.75" customHeight="1">
      <c r="C457" s="53"/>
      <c r="D457" s="54"/>
    </row>
    <row r="458" spans="3:4" ht="15.75" customHeight="1">
      <c r="C458" s="53"/>
      <c r="D458" s="54"/>
    </row>
    <row r="459" spans="3:4" ht="15.75" customHeight="1">
      <c r="C459" s="53"/>
      <c r="D459" s="54"/>
    </row>
    <row r="460" spans="3:4" ht="15.75" customHeight="1">
      <c r="C460" s="53"/>
      <c r="D460" s="54"/>
    </row>
    <row r="461" spans="3:4" ht="15.75" customHeight="1">
      <c r="C461" s="53"/>
      <c r="D461" s="54"/>
    </row>
    <row r="462" spans="3:4" ht="15.75" customHeight="1">
      <c r="C462" s="53"/>
      <c r="D462" s="54"/>
    </row>
    <row r="463" spans="3:4" ht="15.75" customHeight="1">
      <c r="C463" s="53"/>
      <c r="D463" s="54"/>
    </row>
    <row r="464" spans="3:4" ht="15.75" customHeight="1">
      <c r="C464" s="53"/>
      <c r="D464" s="54"/>
    </row>
    <row r="465" spans="3:4" ht="15.75" customHeight="1">
      <c r="C465" s="53"/>
      <c r="D465" s="54"/>
    </row>
    <row r="466" spans="3:4" ht="15.75" customHeight="1">
      <c r="C466" s="53"/>
      <c r="D466" s="54"/>
    </row>
    <row r="467" spans="3:4" ht="15.75" customHeight="1">
      <c r="C467" s="53"/>
      <c r="D467" s="54"/>
    </row>
    <row r="468" spans="3:4" ht="15.75" customHeight="1">
      <c r="C468" s="53"/>
      <c r="D468" s="54"/>
    </row>
    <row r="469" spans="3:4" ht="15.75" customHeight="1">
      <c r="C469" s="53"/>
      <c r="D469" s="54"/>
    </row>
    <row r="470" spans="3:4" ht="15.75" customHeight="1">
      <c r="C470" s="53"/>
      <c r="D470" s="54"/>
    </row>
    <row r="471" spans="3:4" ht="15.75" customHeight="1">
      <c r="C471" s="53"/>
      <c r="D471" s="54"/>
    </row>
    <row r="472" spans="3:4" ht="15.75" customHeight="1">
      <c r="C472" s="53"/>
      <c r="D472" s="54"/>
    </row>
    <row r="473" spans="3:4" ht="15.75" customHeight="1">
      <c r="C473" s="53"/>
      <c r="D473" s="54"/>
    </row>
    <row r="474" spans="3:4" ht="15.75" customHeight="1">
      <c r="C474" s="53"/>
      <c r="D474" s="54"/>
    </row>
    <row r="475" spans="3:4" ht="15.75" customHeight="1">
      <c r="C475" s="53"/>
      <c r="D475" s="54"/>
    </row>
    <row r="476" spans="3:4" ht="15.75" customHeight="1">
      <c r="C476" s="53"/>
      <c r="D476" s="54"/>
    </row>
    <row r="477" spans="3:4" ht="15.75" customHeight="1">
      <c r="C477" s="53"/>
      <c r="D477" s="54"/>
    </row>
    <row r="478" spans="3:4" ht="15.75" customHeight="1">
      <c r="C478" s="53"/>
      <c r="D478" s="54"/>
    </row>
    <row r="479" spans="3:4" ht="15.75" customHeight="1">
      <c r="C479" s="53"/>
      <c r="D479" s="54"/>
    </row>
    <row r="480" spans="3:4" ht="15.75" customHeight="1">
      <c r="C480" s="53"/>
      <c r="D480" s="54"/>
    </row>
    <row r="481" spans="3:4" ht="15.75" customHeight="1">
      <c r="C481" s="53"/>
      <c r="D481" s="54"/>
    </row>
    <row r="482" spans="3:4" ht="15.75" customHeight="1">
      <c r="C482" s="53"/>
      <c r="D482" s="54"/>
    </row>
    <row r="483" spans="3:4" ht="15.75" customHeight="1">
      <c r="C483" s="53"/>
      <c r="D483" s="54"/>
    </row>
    <row r="484" spans="3:4" ht="15.75" customHeight="1">
      <c r="C484" s="53"/>
      <c r="D484" s="54"/>
    </row>
    <row r="485" spans="3:4" ht="15.75" customHeight="1">
      <c r="C485" s="53"/>
      <c r="D485" s="54"/>
    </row>
    <row r="486" spans="3:4" ht="15.75" customHeight="1">
      <c r="C486" s="53"/>
      <c r="D486" s="54"/>
    </row>
    <row r="487" spans="3:4" ht="15.75" customHeight="1">
      <c r="C487" s="53"/>
      <c r="D487" s="54"/>
    </row>
    <row r="488" spans="3:4" ht="15.75" customHeight="1">
      <c r="C488" s="53"/>
      <c r="D488" s="54"/>
    </row>
    <row r="489" spans="3:4" ht="15.75" customHeight="1">
      <c r="C489" s="53"/>
      <c r="D489" s="54"/>
    </row>
    <row r="490" spans="3:4" ht="15.75" customHeight="1">
      <c r="C490" s="53"/>
      <c r="D490" s="54"/>
    </row>
    <row r="491" spans="3:4" ht="15.75" customHeight="1">
      <c r="C491" s="53"/>
      <c r="D491" s="54"/>
    </row>
    <row r="492" spans="3:4" ht="15.75" customHeight="1">
      <c r="C492" s="53"/>
      <c r="D492" s="54"/>
    </row>
    <row r="493" spans="3:4" ht="15.75" customHeight="1">
      <c r="C493" s="53"/>
      <c r="D493" s="54"/>
    </row>
    <row r="494" spans="3:4" ht="15.75" customHeight="1">
      <c r="C494" s="53"/>
      <c r="D494" s="54"/>
    </row>
    <row r="495" spans="3:4" ht="15.75" customHeight="1">
      <c r="C495" s="53"/>
      <c r="D495" s="54"/>
    </row>
    <row r="496" spans="3:4" ht="15.75" customHeight="1">
      <c r="C496" s="53"/>
      <c r="D496" s="54"/>
    </row>
    <row r="497" spans="3:4" ht="15.75" customHeight="1">
      <c r="C497" s="53"/>
      <c r="D497" s="54"/>
    </row>
    <row r="498" spans="3:4" ht="15.75" customHeight="1">
      <c r="C498" s="53"/>
      <c r="D498" s="54"/>
    </row>
    <row r="499" spans="3:4" ht="15.75" customHeight="1">
      <c r="C499" s="53"/>
      <c r="D499" s="54"/>
    </row>
    <row r="500" spans="3:4" ht="15.75" customHeight="1">
      <c r="C500" s="53"/>
      <c r="D500" s="54"/>
    </row>
    <row r="501" spans="3:4" ht="15.75" customHeight="1">
      <c r="C501" s="53"/>
      <c r="D501" s="54"/>
    </row>
    <row r="502" spans="3:4" ht="15.75" customHeight="1">
      <c r="C502" s="53"/>
      <c r="D502" s="54"/>
    </row>
    <row r="503" spans="3:4" ht="15.75" customHeight="1">
      <c r="C503" s="53"/>
      <c r="D503" s="54"/>
    </row>
    <row r="504" spans="3:4" ht="15.75" customHeight="1">
      <c r="C504" s="53"/>
      <c r="D504" s="54"/>
    </row>
    <row r="505" spans="3:4" ht="15.75" customHeight="1">
      <c r="C505" s="53"/>
      <c r="D505" s="54"/>
    </row>
    <row r="506" spans="3:4" ht="15.75" customHeight="1">
      <c r="C506" s="53"/>
      <c r="D506" s="54"/>
    </row>
    <row r="507" spans="3:4" ht="15.75" customHeight="1">
      <c r="C507" s="53"/>
      <c r="D507" s="54"/>
    </row>
    <row r="508" spans="3:4" ht="15.75" customHeight="1">
      <c r="C508" s="53"/>
      <c r="D508" s="54"/>
    </row>
    <row r="509" spans="3:4" ht="15.75" customHeight="1">
      <c r="C509" s="53"/>
      <c r="D509" s="54"/>
    </row>
    <row r="510" spans="3:4" ht="15.75" customHeight="1">
      <c r="C510" s="53"/>
      <c r="D510" s="54"/>
    </row>
    <row r="511" spans="3:4" ht="15.75" customHeight="1">
      <c r="C511" s="53"/>
      <c r="D511" s="54"/>
    </row>
    <row r="512" spans="3:4" ht="15.75" customHeight="1">
      <c r="C512" s="53"/>
      <c r="D512" s="54"/>
    </row>
    <row r="513" spans="3:4" ht="15.75" customHeight="1">
      <c r="C513" s="53"/>
      <c r="D513" s="54"/>
    </row>
    <row r="514" spans="3:4" ht="15.75" customHeight="1">
      <c r="C514" s="53"/>
      <c r="D514" s="54"/>
    </row>
    <row r="515" spans="3:4" ht="15.75" customHeight="1">
      <c r="C515" s="53"/>
      <c r="D515" s="54"/>
    </row>
    <row r="516" spans="3:4" ht="15.75" customHeight="1">
      <c r="C516" s="53"/>
      <c r="D516" s="54"/>
    </row>
    <row r="517" spans="3:4" ht="15.75" customHeight="1">
      <c r="C517" s="53"/>
      <c r="D517" s="54"/>
    </row>
    <row r="518" spans="3:4" ht="15.75" customHeight="1">
      <c r="C518" s="53"/>
      <c r="D518" s="54"/>
    </row>
    <row r="519" spans="3:4" ht="15.75" customHeight="1">
      <c r="C519" s="53"/>
      <c r="D519" s="54"/>
    </row>
    <row r="520" spans="3:4" ht="15.75" customHeight="1">
      <c r="C520" s="53"/>
      <c r="D520" s="54"/>
    </row>
    <row r="521" spans="3:4" ht="15.75" customHeight="1">
      <c r="C521" s="53"/>
      <c r="D521" s="54"/>
    </row>
    <row r="522" spans="3:4" ht="15.75" customHeight="1">
      <c r="C522" s="53"/>
      <c r="D522" s="54"/>
    </row>
    <row r="523" spans="3:4" ht="15.75" customHeight="1">
      <c r="C523" s="53"/>
      <c r="D523" s="54"/>
    </row>
    <row r="524" spans="3:4" ht="15.75" customHeight="1">
      <c r="C524" s="53"/>
      <c r="D524" s="54"/>
    </row>
    <row r="525" spans="3:4" ht="15.75" customHeight="1">
      <c r="C525" s="53"/>
      <c r="D525" s="54"/>
    </row>
    <row r="526" spans="3:4" ht="15.75" customHeight="1">
      <c r="C526" s="53"/>
      <c r="D526" s="54"/>
    </row>
    <row r="527" spans="3:4" ht="15.75" customHeight="1">
      <c r="C527" s="53"/>
      <c r="D527" s="54"/>
    </row>
    <row r="528" spans="3:4" ht="15.75" customHeight="1">
      <c r="C528" s="53"/>
      <c r="D528" s="54"/>
    </row>
    <row r="529" spans="3:4" ht="15.75" customHeight="1">
      <c r="C529" s="53"/>
      <c r="D529" s="54"/>
    </row>
    <row r="530" spans="3:4" ht="15.75" customHeight="1">
      <c r="C530" s="53"/>
      <c r="D530" s="54"/>
    </row>
    <row r="531" spans="3:4" ht="15.75" customHeight="1">
      <c r="C531" s="53"/>
      <c r="D531" s="54"/>
    </row>
    <row r="532" spans="3:4" ht="15.75" customHeight="1">
      <c r="C532" s="53"/>
      <c r="D532" s="54"/>
    </row>
    <row r="533" spans="3:4" ht="15.75" customHeight="1">
      <c r="C533" s="53"/>
      <c r="D533" s="54"/>
    </row>
    <row r="534" spans="3:4" ht="15.75" customHeight="1">
      <c r="C534" s="53"/>
      <c r="D534" s="54"/>
    </row>
    <row r="535" spans="3:4" ht="15.75" customHeight="1">
      <c r="C535" s="53"/>
      <c r="D535" s="54"/>
    </row>
    <row r="536" spans="3:4" ht="15.75" customHeight="1">
      <c r="C536" s="53"/>
      <c r="D536" s="54"/>
    </row>
    <row r="537" spans="3:4" ht="15.75" customHeight="1">
      <c r="C537" s="53"/>
      <c r="D537" s="54"/>
    </row>
    <row r="538" spans="3:4" ht="15.75" customHeight="1">
      <c r="C538" s="53"/>
      <c r="D538" s="54"/>
    </row>
    <row r="539" spans="3:4" ht="15.75" customHeight="1">
      <c r="C539" s="53"/>
      <c r="D539" s="54"/>
    </row>
    <row r="540" spans="3:4" ht="15.75" customHeight="1">
      <c r="C540" s="53"/>
      <c r="D540" s="54"/>
    </row>
    <row r="541" spans="3:4" ht="15.75" customHeight="1">
      <c r="C541" s="53"/>
      <c r="D541" s="54"/>
    </row>
    <row r="542" spans="3:4" ht="15.75" customHeight="1">
      <c r="C542" s="53"/>
      <c r="D542" s="54"/>
    </row>
    <row r="543" spans="3:4" ht="15.75" customHeight="1">
      <c r="C543" s="53"/>
      <c r="D543" s="54"/>
    </row>
    <row r="544" spans="3:4" ht="15.75" customHeight="1">
      <c r="C544" s="53"/>
      <c r="D544" s="54"/>
    </row>
    <row r="545" spans="3:4" ht="15.75" customHeight="1">
      <c r="C545" s="53"/>
      <c r="D545" s="54"/>
    </row>
    <row r="546" spans="3:4" ht="15.75" customHeight="1">
      <c r="C546" s="53"/>
      <c r="D546" s="54"/>
    </row>
    <row r="547" spans="3:4" ht="15.75" customHeight="1">
      <c r="C547" s="53"/>
      <c r="D547" s="54"/>
    </row>
    <row r="548" spans="3:4" ht="15.75" customHeight="1">
      <c r="C548" s="53"/>
      <c r="D548" s="54"/>
    </row>
    <row r="549" spans="3:4" ht="15.75" customHeight="1">
      <c r="C549" s="53"/>
      <c r="D549" s="54"/>
    </row>
    <row r="550" spans="3:4" ht="15.75" customHeight="1">
      <c r="C550" s="53"/>
      <c r="D550" s="54"/>
    </row>
    <row r="551" spans="3:4" ht="15.75" customHeight="1">
      <c r="C551" s="53"/>
      <c r="D551" s="54"/>
    </row>
    <row r="552" spans="3:4" ht="15.75" customHeight="1">
      <c r="C552" s="53"/>
      <c r="D552" s="54"/>
    </row>
    <row r="553" spans="3:4" ht="15.75" customHeight="1">
      <c r="C553" s="53"/>
      <c r="D553" s="54"/>
    </row>
    <row r="554" spans="3:4" ht="15.75" customHeight="1">
      <c r="C554" s="53"/>
      <c r="D554" s="54"/>
    </row>
    <row r="555" spans="3:4" ht="15.75" customHeight="1">
      <c r="C555" s="53"/>
      <c r="D555" s="54"/>
    </row>
    <row r="556" spans="3:4" ht="15.75" customHeight="1">
      <c r="C556" s="53"/>
      <c r="D556" s="54"/>
    </row>
    <row r="557" spans="3:4" ht="15.75" customHeight="1">
      <c r="C557" s="53"/>
      <c r="D557" s="54"/>
    </row>
    <row r="558" spans="3:4" ht="15.75" customHeight="1">
      <c r="C558" s="53"/>
      <c r="D558" s="54"/>
    </row>
    <row r="559" spans="3:4" ht="15.75" customHeight="1">
      <c r="C559" s="53"/>
      <c r="D559" s="54"/>
    </row>
    <row r="560" spans="3:4" ht="15.75" customHeight="1">
      <c r="C560" s="53"/>
      <c r="D560" s="54"/>
    </row>
    <row r="561" spans="3:4" ht="15.75" customHeight="1">
      <c r="C561" s="53"/>
      <c r="D561" s="54"/>
    </row>
    <row r="562" spans="3:4" ht="15.75" customHeight="1">
      <c r="C562" s="53"/>
      <c r="D562" s="54"/>
    </row>
    <row r="563" spans="3:4" ht="15.75" customHeight="1">
      <c r="C563" s="53"/>
      <c r="D563" s="54"/>
    </row>
    <row r="564" spans="3:4" ht="15.75" customHeight="1">
      <c r="C564" s="53"/>
      <c r="D564" s="54"/>
    </row>
    <row r="565" spans="3:4" ht="15.75" customHeight="1">
      <c r="C565" s="53"/>
      <c r="D565" s="54"/>
    </row>
    <row r="566" spans="3:4" ht="15.75" customHeight="1">
      <c r="C566" s="53"/>
      <c r="D566" s="54"/>
    </row>
    <row r="567" spans="3:4" ht="15.75" customHeight="1">
      <c r="C567" s="53"/>
      <c r="D567" s="54"/>
    </row>
    <row r="568" spans="3:4" ht="15.75" customHeight="1">
      <c r="C568" s="53"/>
      <c r="D568" s="54"/>
    </row>
    <row r="569" spans="3:4" ht="15.75" customHeight="1">
      <c r="C569" s="53"/>
      <c r="D569" s="54"/>
    </row>
    <row r="570" spans="3:4" ht="15.75" customHeight="1">
      <c r="C570" s="53"/>
      <c r="D570" s="54"/>
    </row>
    <row r="571" spans="3:4" ht="15.75" customHeight="1">
      <c r="C571" s="53"/>
      <c r="D571" s="54"/>
    </row>
    <row r="572" spans="3:4" ht="15.75" customHeight="1">
      <c r="C572" s="53"/>
      <c r="D572" s="54"/>
    </row>
    <row r="573" spans="3:4" ht="15.75" customHeight="1">
      <c r="C573" s="53"/>
      <c r="D573" s="54"/>
    </row>
    <row r="574" spans="3:4" ht="15.75" customHeight="1">
      <c r="C574" s="53"/>
      <c r="D574" s="54"/>
    </row>
    <row r="575" spans="3:4" ht="15.75" customHeight="1">
      <c r="C575" s="53"/>
      <c r="D575" s="54"/>
    </row>
    <row r="576" spans="3:4" ht="15.75" customHeight="1">
      <c r="C576" s="53"/>
      <c r="D576" s="54"/>
    </row>
    <row r="577" spans="3:4" ht="15.75" customHeight="1">
      <c r="C577" s="53"/>
      <c r="D577" s="54"/>
    </row>
    <row r="578" spans="3:4" ht="15.75" customHeight="1">
      <c r="C578" s="53"/>
      <c r="D578" s="54"/>
    </row>
    <row r="579" spans="3:4" ht="15.75" customHeight="1">
      <c r="C579" s="53"/>
      <c r="D579" s="54"/>
    </row>
    <row r="580" spans="3:4" ht="15.75" customHeight="1">
      <c r="C580" s="53"/>
      <c r="D580" s="54"/>
    </row>
    <row r="581" spans="3:4" ht="15.75" customHeight="1">
      <c r="C581" s="53"/>
      <c r="D581" s="54"/>
    </row>
    <row r="582" spans="3:4" ht="15.75" customHeight="1">
      <c r="C582" s="53"/>
      <c r="D582" s="54"/>
    </row>
    <row r="583" spans="3:4" ht="15.75" customHeight="1">
      <c r="C583" s="53"/>
      <c r="D583" s="54"/>
    </row>
    <row r="584" spans="3:4" ht="15.75" customHeight="1">
      <c r="C584" s="53"/>
      <c r="D584" s="54"/>
    </row>
    <row r="585" spans="3:4" ht="15.75" customHeight="1">
      <c r="C585" s="53"/>
      <c r="D585" s="54"/>
    </row>
    <row r="586" spans="3:4" ht="15.75" customHeight="1">
      <c r="C586" s="53"/>
      <c r="D586" s="54"/>
    </row>
    <row r="587" spans="3:4" ht="15.75" customHeight="1">
      <c r="C587" s="53"/>
      <c r="D587" s="54"/>
    </row>
    <row r="588" spans="3:4" ht="15.75" customHeight="1">
      <c r="C588" s="53"/>
      <c r="D588" s="54"/>
    </row>
    <row r="589" spans="3:4" ht="15.75" customHeight="1">
      <c r="C589" s="53"/>
      <c r="D589" s="54"/>
    </row>
    <row r="590" spans="3:4" ht="15.75" customHeight="1">
      <c r="C590" s="53"/>
      <c r="D590" s="54"/>
    </row>
    <row r="591" spans="3:4" ht="15.75" customHeight="1">
      <c r="C591" s="53"/>
      <c r="D591" s="54"/>
    </row>
    <row r="592" spans="3:4" ht="15.75" customHeight="1">
      <c r="C592" s="53"/>
      <c r="D592" s="54"/>
    </row>
    <row r="593" spans="3:4" ht="15.75" customHeight="1">
      <c r="C593" s="53"/>
      <c r="D593" s="54"/>
    </row>
    <row r="594" spans="3:4" ht="15.75" customHeight="1">
      <c r="C594" s="53"/>
      <c r="D594" s="54"/>
    </row>
    <row r="595" spans="3:4" ht="15.75" customHeight="1">
      <c r="C595" s="53"/>
      <c r="D595" s="54"/>
    </row>
    <row r="596" spans="3:4" ht="15.75" customHeight="1">
      <c r="C596" s="53"/>
      <c r="D596" s="54"/>
    </row>
    <row r="597" spans="3:4" ht="15.75" customHeight="1">
      <c r="C597" s="53"/>
      <c r="D597" s="54"/>
    </row>
    <row r="598" spans="3:4" ht="15.75" customHeight="1">
      <c r="C598" s="53"/>
      <c r="D598" s="54"/>
    </row>
    <row r="599" spans="3:4" ht="15.75" customHeight="1">
      <c r="C599" s="53"/>
      <c r="D599" s="54"/>
    </row>
    <row r="600" spans="3:4" ht="15.75" customHeight="1">
      <c r="C600" s="53"/>
      <c r="D600" s="54"/>
    </row>
    <row r="601" spans="3:4" ht="15.75" customHeight="1">
      <c r="C601" s="53"/>
      <c r="D601" s="54"/>
    </row>
    <row r="602" spans="3:4" ht="15.75" customHeight="1">
      <c r="C602" s="53"/>
      <c r="D602" s="54"/>
    </row>
    <row r="603" spans="3:4" ht="15.75" customHeight="1">
      <c r="C603" s="53"/>
      <c r="D603" s="54"/>
    </row>
    <row r="604" spans="3:4" ht="15.75" customHeight="1">
      <c r="C604" s="53"/>
      <c r="D604" s="54"/>
    </row>
    <row r="605" spans="3:4" ht="15.75" customHeight="1">
      <c r="C605" s="53"/>
      <c r="D605" s="54"/>
    </row>
    <row r="606" spans="3:4" ht="15.75" customHeight="1">
      <c r="C606" s="53"/>
      <c r="D606" s="54"/>
    </row>
    <row r="607" spans="3:4" ht="15.75" customHeight="1">
      <c r="C607" s="53"/>
      <c r="D607" s="54"/>
    </row>
    <row r="608" spans="3:4" ht="15.75" customHeight="1">
      <c r="C608" s="53"/>
      <c r="D608" s="54"/>
    </row>
    <row r="609" spans="3:4" ht="15.75" customHeight="1">
      <c r="C609" s="53"/>
      <c r="D609" s="54"/>
    </row>
    <row r="610" spans="3:4" ht="15.75" customHeight="1">
      <c r="C610" s="53"/>
      <c r="D610" s="54"/>
    </row>
    <row r="611" spans="3:4" ht="15.75" customHeight="1">
      <c r="C611" s="53"/>
      <c r="D611" s="54"/>
    </row>
    <row r="612" spans="3:4" ht="15.75" customHeight="1">
      <c r="C612" s="53"/>
      <c r="D612" s="54"/>
    </row>
    <row r="613" spans="3:4" ht="15.75" customHeight="1">
      <c r="C613" s="53"/>
      <c r="D613" s="54"/>
    </row>
    <row r="614" spans="3:4" ht="15.75" customHeight="1">
      <c r="C614" s="53"/>
      <c r="D614" s="54"/>
    </row>
    <row r="615" spans="3:4" ht="15.75" customHeight="1">
      <c r="C615" s="53"/>
      <c r="D615" s="54"/>
    </row>
    <row r="616" spans="3:4" ht="15.75" customHeight="1">
      <c r="C616" s="53"/>
      <c r="D616" s="54"/>
    </row>
    <row r="617" spans="3:4" ht="15.75" customHeight="1">
      <c r="C617" s="53"/>
      <c r="D617" s="54"/>
    </row>
    <row r="618" spans="3:4" ht="15.75" customHeight="1">
      <c r="C618" s="53"/>
      <c r="D618" s="54"/>
    </row>
    <row r="619" spans="3:4" ht="15.75" customHeight="1">
      <c r="C619" s="53"/>
      <c r="D619" s="54"/>
    </row>
    <row r="620" spans="3:4" ht="15.75" customHeight="1">
      <c r="C620" s="53"/>
      <c r="D620" s="54"/>
    </row>
    <row r="621" spans="3:4" ht="15.75" customHeight="1">
      <c r="C621" s="53"/>
      <c r="D621" s="54"/>
    </row>
    <row r="622" spans="3:4" ht="15.75" customHeight="1">
      <c r="C622" s="53"/>
      <c r="D622" s="54"/>
    </row>
    <row r="623" spans="3:4" ht="15.75" customHeight="1">
      <c r="C623" s="53"/>
      <c r="D623" s="54"/>
    </row>
    <row r="624" spans="3:4" ht="15.75" customHeight="1">
      <c r="C624" s="53"/>
      <c r="D624" s="54"/>
    </row>
    <row r="625" spans="3:4" ht="15.75" customHeight="1">
      <c r="C625" s="53"/>
      <c r="D625" s="54"/>
    </row>
    <row r="626" spans="3:4" ht="15.75" customHeight="1">
      <c r="C626" s="53"/>
      <c r="D626" s="54"/>
    </row>
    <row r="627" spans="3:4" ht="15.75" customHeight="1">
      <c r="C627" s="53"/>
      <c r="D627" s="54"/>
    </row>
    <row r="628" spans="3:4" ht="15.75" customHeight="1">
      <c r="C628" s="53"/>
      <c r="D628" s="54"/>
    </row>
    <row r="629" spans="3:4" ht="15.75" customHeight="1">
      <c r="C629" s="53"/>
      <c r="D629" s="54"/>
    </row>
    <row r="630" spans="3:4" ht="15.75" customHeight="1">
      <c r="C630" s="53"/>
      <c r="D630" s="54"/>
    </row>
    <row r="631" spans="3:4" ht="15.75" customHeight="1">
      <c r="C631" s="53"/>
      <c r="D631" s="54"/>
    </row>
    <row r="632" spans="3:4" ht="15.75" customHeight="1">
      <c r="C632" s="53"/>
      <c r="D632" s="54"/>
    </row>
    <row r="633" spans="3:4" ht="15.75" customHeight="1">
      <c r="C633" s="53"/>
      <c r="D633" s="54"/>
    </row>
    <row r="634" spans="3:4" ht="15.75" customHeight="1">
      <c r="C634" s="53"/>
      <c r="D634" s="54"/>
    </row>
    <row r="635" spans="3:4" ht="15.75" customHeight="1">
      <c r="C635" s="53"/>
      <c r="D635" s="54"/>
    </row>
    <row r="636" spans="3:4" ht="15.75" customHeight="1">
      <c r="C636" s="53"/>
      <c r="D636" s="54"/>
    </row>
    <row r="637" spans="3:4" ht="15.75" customHeight="1">
      <c r="C637" s="53"/>
      <c r="D637" s="54"/>
    </row>
    <row r="638" spans="3:4" ht="15.75" customHeight="1">
      <c r="C638" s="53"/>
      <c r="D638" s="54"/>
    </row>
    <row r="639" spans="3:4" ht="15.75" customHeight="1">
      <c r="C639" s="53"/>
      <c r="D639" s="54"/>
    </row>
    <row r="640" spans="3:4" ht="15.75" customHeight="1">
      <c r="C640" s="53"/>
      <c r="D640" s="54"/>
    </row>
    <row r="641" spans="3:4" ht="15.75" customHeight="1">
      <c r="C641" s="53"/>
      <c r="D641" s="54"/>
    </row>
    <row r="642" spans="3:4" ht="15.75" customHeight="1">
      <c r="C642" s="53"/>
      <c r="D642" s="54"/>
    </row>
    <row r="643" spans="3:4" ht="15.75" customHeight="1">
      <c r="C643" s="53"/>
      <c r="D643" s="54"/>
    </row>
    <row r="644" spans="3:4" ht="15.75" customHeight="1">
      <c r="C644" s="53"/>
      <c r="D644" s="54"/>
    </row>
    <row r="645" spans="3:4" ht="15.75" customHeight="1">
      <c r="C645" s="53"/>
      <c r="D645" s="54"/>
    </row>
    <row r="646" spans="3:4" ht="15.75" customHeight="1">
      <c r="C646" s="53"/>
      <c r="D646" s="54"/>
    </row>
    <row r="647" spans="3:4" ht="15.75" customHeight="1">
      <c r="C647" s="53"/>
      <c r="D647" s="54"/>
    </row>
    <row r="648" spans="3:4" ht="15.75" customHeight="1">
      <c r="C648" s="53"/>
      <c r="D648" s="54"/>
    </row>
    <row r="649" spans="3:4" ht="15.75" customHeight="1">
      <c r="C649" s="53"/>
      <c r="D649" s="54"/>
    </row>
    <row r="650" spans="3:4" ht="15.75" customHeight="1">
      <c r="C650" s="53"/>
      <c r="D650" s="54"/>
    </row>
    <row r="651" spans="3:4" ht="15.75" customHeight="1">
      <c r="C651" s="53"/>
      <c r="D651" s="54"/>
    </row>
    <row r="652" spans="3:4" ht="15.75" customHeight="1">
      <c r="C652" s="53"/>
      <c r="D652" s="54"/>
    </row>
    <row r="653" spans="3:4" ht="15.75" customHeight="1">
      <c r="C653" s="53"/>
      <c r="D653" s="54"/>
    </row>
    <row r="654" spans="3:4" ht="15.75" customHeight="1">
      <c r="C654" s="53"/>
      <c r="D654" s="54"/>
    </row>
    <row r="655" spans="3:4" ht="15.75" customHeight="1">
      <c r="C655" s="53"/>
      <c r="D655" s="54"/>
    </row>
    <row r="656" spans="3:4" ht="15.75" customHeight="1">
      <c r="C656" s="53"/>
      <c r="D656" s="54"/>
    </row>
    <row r="657" spans="3:4" ht="15.75" customHeight="1">
      <c r="C657" s="53"/>
      <c r="D657" s="54"/>
    </row>
    <row r="658" spans="3:4" ht="15.75" customHeight="1">
      <c r="C658" s="53"/>
      <c r="D658" s="54"/>
    </row>
    <row r="659" spans="3:4" ht="15.75" customHeight="1">
      <c r="C659" s="53"/>
      <c r="D659" s="54"/>
    </row>
    <row r="660" spans="3:4" ht="15.75" customHeight="1">
      <c r="C660" s="53"/>
      <c r="D660" s="54"/>
    </row>
    <row r="661" spans="3:4" ht="15.75" customHeight="1">
      <c r="C661" s="53"/>
      <c r="D661" s="54"/>
    </row>
    <row r="662" spans="3:4" ht="15.75" customHeight="1">
      <c r="C662" s="53"/>
      <c r="D662" s="54"/>
    </row>
    <row r="663" spans="3:4" ht="15.75" customHeight="1">
      <c r="C663" s="53"/>
      <c r="D663" s="54"/>
    </row>
    <row r="664" spans="3:4" ht="15.75" customHeight="1">
      <c r="C664" s="53"/>
      <c r="D664" s="54"/>
    </row>
    <row r="665" spans="3:4" ht="15.75" customHeight="1">
      <c r="C665" s="53"/>
      <c r="D665" s="54"/>
    </row>
    <row r="666" spans="3:4" ht="15.75" customHeight="1">
      <c r="C666" s="53"/>
      <c r="D666" s="54"/>
    </row>
    <row r="667" spans="3:4" ht="15.75" customHeight="1">
      <c r="C667" s="53"/>
      <c r="D667" s="54"/>
    </row>
    <row r="668" spans="3:4" ht="15.75" customHeight="1">
      <c r="C668" s="53"/>
      <c r="D668" s="54"/>
    </row>
    <row r="669" spans="3:4" ht="15.75" customHeight="1">
      <c r="C669" s="53"/>
      <c r="D669" s="54"/>
    </row>
    <row r="670" spans="3:4" ht="15.75" customHeight="1">
      <c r="C670" s="53"/>
      <c r="D670" s="54"/>
    </row>
    <row r="671" spans="3:4" ht="15.75" customHeight="1">
      <c r="C671" s="53"/>
      <c r="D671" s="54"/>
    </row>
    <row r="672" spans="3:4" ht="15.75" customHeight="1">
      <c r="C672" s="53"/>
      <c r="D672" s="54"/>
    </row>
    <row r="673" spans="3:4" ht="15.75" customHeight="1">
      <c r="C673" s="53"/>
      <c r="D673" s="54"/>
    </row>
    <row r="674" spans="3:4" ht="15.75" customHeight="1">
      <c r="C674" s="53"/>
      <c r="D674" s="54"/>
    </row>
    <row r="675" spans="3:4" ht="15.75" customHeight="1">
      <c r="C675" s="53"/>
      <c r="D675" s="54"/>
    </row>
    <row r="676" spans="3:4" ht="15.75" customHeight="1">
      <c r="C676" s="53"/>
      <c r="D676" s="54"/>
    </row>
    <row r="677" spans="3:4" ht="15.75" customHeight="1">
      <c r="C677" s="53"/>
      <c r="D677" s="54"/>
    </row>
    <row r="678" spans="3:4" ht="15.75" customHeight="1">
      <c r="C678" s="53"/>
      <c r="D678" s="54"/>
    </row>
    <row r="679" spans="3:4" ht="15.75" customHeight="1">
      <c r="C679" s="53"/>
      <c r="D679" s="54"/>
    </row>
    <row r="680" spans="3:4" ht="15.75" customHeight="1">
      <c r="C680" s="53"/>
      <c r="D680" s="54"/>
    </row>
    <row r="681" spans="3:4" ht="15.75" customHeight="1">
      <c r="C681" s="53"/>
      <c r="D681" s="54"/>
    </row>
    <row r="682" spans="3:4" ht="15.75" customHeight="1">
      <c r="C682" s="53"/>
      <c r="D682" s="54"/>
    </row>
    <row r="683" spans="3:4" ht="15.75" customHeight="1">
      <c r="C683" s="53"/>
      <c r="D683" s="54"/>
    </row>
    <row r="684" spans="3:4" ht="15.75" customHeight="1">
      <c r="C684" s="53"/>
      <c r="D684" s="54"/>
    </row>
    <row r="685" spans="3:4" ht="15.75" customHeight="1">
      <c r="C685" s="53"/>
      <c r="D685" s="54"/>
    </row>
    <row r="686" spans="3:4" ht="15.75" customHeight="1">
      <c r="C686" s="53"/>
      <c r="D686" s="54"/>
    </row>
    <row r="687" spans="3:4" ht="15.75" customHeight="1">
      <c r="C687" s="53"/>
      <c r="D687" s="54"/>
    </row>
    <row r="688" spans="3:4" ht="15.75" customHeight="1">
      <c r="C688" s="53"/>
      <c r="D688" s="54"/>
    </row>
    <row r="689" spans="3:4" ht="15.75" customHeight="1">
      <c r="C689" s="53"/>
      <c r="D689" s="54"/>
    </row>
    <row r="690" spans="3:4" ht="15.75" customHeight="1">
      <c r="C690" s="53"/>
      <c r="D690" s="54"/>
    </row>
    <row r="691" spans="3:4" ht="15.75" customHeight="1">
      <c r="C691" s="53"/>
      <c r="D691" s="54"/>
    </row>
    <row r="692" spans="3:4" ht="15.75" customHeight="1">
      <c r="C692" s="53"/>
      <c r="D692" s="54"/>
    </row>
    <row r="693" spans="3:4" ht="15.75" customHeight="1">
      <c r="C693" s="53"/>
      <c r="D693" s="54"/>
    </row>
    <row r="694" spans="3:4" ht="15.75" customHeight="1">
      <c r="C694" s="53"/>
      <c r="D694" s="54"/>
    </row>
    <row r="695" spans="3:4" ht="15.75" customHeight="1">
      <c r="C695" s="53"/>
      <c r="D695" s="54"/>
    </row>
    <row r="696" spans="3:4" ht="15.75" customHeight="1">
      <c r="C696" s="53"/>
      <c r="D696" s="54"/>
    </row>
    <row r="697" spans="3:4" ht="15.75" customHeight="1">
      <c r="C697" s="53"/>
      <c r="D697" s="54"/>
    </row>
    <row r="698" spans="3:4" ht="15.75" customHeight="1">
      <c r="C698" s="53"/>
      <c r="D698" s="54"/>
    </row>
    <row r="699" spans="3:4" ht="15.75" customHeight="1">
      <c r="C699" s="53"/>
      <c r="D699" s="54"/>
    </row>
    <row r="700" spans="3:4" ht="15.75" customHeight="1">
      <c r="C700" s="53"/>
      <c r="D700" s="54"/>
    </row>
    <row r="701" spans="3:4" ht="15.75" customHeight="1">
      <c r="C701" s="53"/>
      <c r="D701" s="54"/>
    </row>
    <row r="702" spans="3:4" ht="15.75" customHeight="1">
      <c r="C702" s="53"/>
      <c r="D702" s="54"/>
    </row>
    <row r="703" spans="3:4" ht="15.75" customHeight="1">
      <c r="C703" s="53"/>
      <c r="D703" s="54"/>
    </row>
    <row r="704" spans="3:4" ht="15.75" customHeight="1">
      <c r="C704" s="53"/>
      <c r="D704" s="54"/>
    </row>
    <row r="705" spans="3:4" ht="15.75" customHeight="1">
      <c r="C705" s="53"/>
      <c r="D705" s="54"/>
    </row>
    <row r="706" spans="3:4" ht="15.75" customHeight="1">
      <c r="C706" s="53"/>
      <c r="D706" s="54"/>
    </row>
    <row r="707" spans="3:4" ht="15.75" customHeight="1">
      <c r="C707" s="53"/>
      <c r="D707" s="54"/>
    </row>
    <row r="708" spans="3:4" ht="15.75" customHeight="1">
      <c r="C708" s="53"/>
      <c r="D708" s="54"/>
    </row>
    <row r="709" spans="3:4" ht="15.75" customHeight="1">
      <c r="C709" s="53"/>
      <c r="D709" s="54"/>
    </row>
    <row r="710" spans="3:4" ht="15.75" customHeight="1">
      <c r="C710" s="53"/>
      <c r="D710" s="54"/>
    </row>
    <row r="711" spans="3:4" ht="15.75" customHeight="1">
      <c r="C711" s="53"/>
      <c r="D711" s="54"/>
    </row>
    <row r="712" spans="3:4" ht="15.75" customHeight="1">
      <c r="C712" s="53"/>
      <c r="D712" s="54"/>
    </row>
    <row r="713" spans="3:4" ht="15.75" customHeight="1">
      <c r="C713" s="53"/>
      <c r="D713" s="54"/>
    </row>
    <row r="714" spans="3:4" ht="15.75" customHeight="1">
      <c r="C714" s="53"/>
      <c r="D714" s="54"/>
    </row>
    <row r="715" spans="3:4" ht="15.75" customHeight="1">
      <c r="C715" s="53"/>
      <c r="D715" s="54"/>
    </row>
    <row r="716" spans="3:4" ht="15.75" customHeight="1">
      <c r="C716" s="53"/>
      <c r="D716" s="54"/>
    </row>
    <row r="717" spans="3:4" ht="15.75" customHeight="1">
      <c r="C717" s="53"/>
      <c r="D717" s="54"/>
    </row>
    <row r="718" spans="3:4" ht="15.75" customHeight="1">
      <c r="C718" s="53"/>
      <c r="D718" s="54"/>
    </row>
    <row r="719" spans="3:4" ht="15.75" customHeight="1">
      <c r="C719" s="53"/>
      <c r="D719" s="54"/>
    </row>
    <row r="720" spans="3:4" ht="15.75" customHeight="1">
      <c r="C720" s="53"/>
      <c r="D720" s="54"/>
    </row>
    <row r="721" spans="3:4" ht="15.75" customHeight="1">
      <c r="C721" s="53"/>
      <c r="D721" s="54"/>
    </row>
    <row r="722" spans="3:4" ht="15.75" customHeight="1">
      <c r="C722" s="53"/>
      <c r="D722" s="54"/>
    </row>
    <row r="723" spans="3:4" ht="15.75" customHeight="1">
      <c r="C723" s="53"/>
      <c r="D723" s="54"/>
    </row>
    <row r="724" spans="3:4" ht="15.75" customHeight="1">
      <c r="C724" s="53"/>
      <c r="D724" s="54"/>
    </row>
    <row r="725" spans="3:4" ht="15.75" customHeight="1">
      <c r="C725" s="53"/>
      <c r="D725" s="54"/>
    </row>
    <row r="726" spans="3:4" ht="15.75" customHeight="1">
      <c r="C726" s="53"/>
      <c r="D726" s="54"/>
    </row>
    <row r="727" spans="3:4" ht="15.75" customHeight="1">
      <c r="C727" s="53"/>
      <c r="D727" s="54"/>
    </row>
    <row r="728" spans="3:4" ht="15.75" customHeight="1">
      <c r="C728" s="53"/>
      <c r="D728" s="54"/>
    </row>
    <row r="729" spans="3:4" ht="15.75" customHeight="1">
      <c r="C729" s="53"/>
      <c r="D729" s="54"/>
    </row>
    <row r="730" spans="3:4" ht="15.75" customHeight="1">
      <c r="C730" s="53"/>
      <c r="D730" s="54"/>
    </row>
    <row r="731" spans="3:4" ht="15.75" customHeight="1">
      <c r="C731" s="53"/>
      <c r="D731" s="54"/>
    </row>
    <row r="732" spans="3:4" ht="15.75" customHeight="1">
      <c r="C732" s="53"/>
      <c r="D732" s="54"/>
    </row>
    <row r="733" spans="3:4" ht="15.75" customHeight="1">
      <c r="C733" s="53"/>
      <c r="D733" s="54"/>
    </row>
    <row r="734" spans="3:4" ht="15.75" customHeight="1">
      <c r="C734" s="53"/>
      <c r="D734" s="54"/>
    </row>
    <row r="735" spans="3:4" ht="15.75" customHeight="1">
      <c r="C735" s="53"/>
      <c r="D735" s="54"/>
    </row>
    <row r="736" spans="3:4" ht="15.75" customHeight="1">
      <c r="C736" s="53"/>
      <c r="D736" s="54"/>
    </row>
    <row r="737" spans="3:4" ht="15.75" customHeight="1">
      <c r="C737" s="53"/>
      <c r="D737" s="54"/>
    </row>
    <row r="738" spans="3:4" ht="15.75" customHeight="1">
      <c r="C738" s="53"/>
      <c r="D738" s="54"/>
    </row>
    <row r="739" spans="3:4" ht="15.75" customHeight="1">
      <c r="C739" s="53"/>
      <c r="D739" s="54"/>
    </row>
    <row r="740" spans="3:4" ht="15.75" customHeight="1">
      <c r="C740" s="53"/>
      <c r="D740" s="54"/>
    </row>
    <row r="741" spans="3:4" ht="15.75" customHeight="1">
      <c r="C741" s="53"/>
      <c r="D741" s="54"/>
    </row>
    <row r="742" spans="3:4" ht="15.75" customHeight="1">
      <c r="C742" s="53"/>
      <c r="D742" s="54"/>
    </row>
    <row r="743" spans="3:4" ht="15.75" customHeight="1">
      <c r="C743" s="53"/>
      <c r="D743" s="54"/>
    </row>
    <row r="744" spans="3:4" ht="15.75" customHeight="1">
      <c r="C744" s="53"/>
      <c r="D744" s="54"/>
    </row>
    <row r="745" spans="3:4" ht="15.75" customHeight="1">
      <c r="C745" s="53"/>
      <c r="D745" s="54"/>
    </row>
    <row r="746" spans="3:4" ht="15.75" customHeight="1">
      <c r="C746" s="53"/>
      <c r="D746" s="54"/>
    </row>
    <row r="747" spans="3:4" ht="15.75" customHeight="1">
      <c r="C747" s="53"/>
      <c r="D747" s="54"/>
    </row>
    <row r="748" spans="3:4" ht="15.75" customHeight="1">
      <c r="C748" s="53"/>
      <c r="D748" s="54"/>
    </row>
    <row r="749" spans="3:4" ht="15.75" customHeight="1">
      <c r="C749" s="53"/>
      <c r="D749" s="54"/>
    </row>
    <row r="750" spans="3:4" ht="15.75" customHeight="1">
      <c r="C750" s="53"/>
      <c r="D750" s="54"/>
    </row>
    <row r="751" spans="3:4" ht="15.75" customHeight="1">
      <c r="C751" s="53"/>
      <c r="D751" s="54"/>
    </row>
    <row r="752" spans="3:4" ht="15.75" customHeight="1">
      <c r="C752" s="53"/>
      <c r="D752" s="54"/>
    </row>
    <row r="753" spans="3:4" ht="15.75" customHeight="1">
      <c r="C753" s="53"/>
      <c r="D753" s="54"/>
    </row>
    <row r="754" spans="3:4" ht="15.75" customHeight="1">
      <c r="C754" s="53"/>
      <c r="D754" s="54"/>
    </row>
    <row r="755" spans="3:4" ht="15.75" customHeight="1">
      <c r="C755" s="53"/>
      <c r="D755" s="54"/>
    </row>
    <row r="756" spans="3:4" ht="15.75" customHeight="1">
      <c r="C756" s="53"/>
      <c r="D756" s="54"/>
    </row>
    <row r="757" spans="3:4" ht="15.75" customHeight="1">
      <c r="C757" s="53"/>
      <c r="D757" s="54"/>
    </row>
    <row r="758" spans="3:4" ht="15.75" customHeight="1">
      <c r="C758" s="53"/>
      <c r="D758" s="54"/>
    </row>
    <row r="759" spans="3:4" ht="15.75" customHeight="1">
      <c r="C759" s="53"/>
      <c r="D759" s="54"/>
    </row>
    <row r="760" spans="3:4" ht="15.75" customHeight="1">
      <c r="C760" s="53"/>
      <c r="D760" s="54"/>
    </row>
    <row r="761" spans="3:4" ht="15.75" customHeight="1">
      <c r="C761" s="53"/>
      <c r="D761" s="54"/>
    </row>
    <row r="762" spans="3:4" ht="15.75" customHeight="1">
      <c r="C762" s="53"/>
      <c r="D762" s="54"/>
    </row>
    <row r="763" spans="3:4" ht="15.75" customHeight="1">
      <c r="C763" s="53"/>
      <c r="D763" s="54"/>
    </row>
    <row r="764" spans="3:4" ht="15.75" customHeight="1">
      <c r="C764" s="53"/>
      <c r="D764" s="54"/>
    </row>
    <row r="765" spans="3:4" ht="15.75" customHeight="1">
      <c r="C765" s="53"/>
      <c r="D765" s="54"/>
    </row>
    <row r="766" spans="3:4" ht="15.75" customHeight="1">
      <c r="C766" s="53"/>
      <c r="D766" s="54"/>
    </row>
    <row r="767" spans="3:4" ht="15.75" customHeight="1">
      <c r="C767" s="53"/>
      <c r="D767" s="54"/>
    </row>
    <row r="768" spans="3:4" ht="15.75" customHeight="1">
      <c r="C768" s="53"/>
      <c r="D768" s="54"/>
    </row>
    <row r="769" spans="3:4" ht="15.75" customHeight="1">
      <c r="C769" s="53"/>
      <c r="D769" s="54"/>
    </row>
    <row r="770" spans="3:4" ht="15.75" customHeight="1">
      <c r="C770" s="53"/>
      <c r="D770" s="54"/>
    </row>
    <row r="771" spans="3:4" ht="15.75" customHeight="1">
      <c r="C771" s="53"/>
      <c r="D771" s="54"/>
    </row>
    <row r="772" spans="3:4" ht="15.75" customHeight="1">
      <c r="C772" s="53"/>
      <c r="D772" s="54"/>
    </row>
    <row r="773" spans="3:4" ht="15.75" customHeight="1">
      <c r="C773" s="53"/>
      <c r="D773" s="54"/>
    </row>
    <row r="774" spans="3:4" ht="15.75" customHeight="1">
      <c r="C774" s="53"/>
      <c r="D774" s="54"/>
    </row>
    <row r="775" spans="3:4" ht="15.75" customHeight="1">
      <c r="C775" s="53"/>
      <c r="D775" s="54"/>
    </row>
    <row r="776" spans="3:4" ht="15.75" customHeight="1">
      <c r="C776" s="53"/>
      <c r="D776" s="54"/>
    </row>
    <row r="777" spans="3:4" ht="15.75" customHeight="1">
      <c r="C777" s="53"/>
      <c r="D777" s="54"/>
    </row>
    <row r="778" spans="3:4" ht="15.75" customHeight="1">
      <c r="C778" s="53"/>
      <c r="D778" s="54"/>
    </row>
    <row r="779" spans="3:4" ht="15.75" customHeight="1">
      <c r="C779" s="53"/>
      <c r="D779" s="54"/>
    </row>
    <row r="780" spans="3:4" ht="15.75" customHeight="1">
      <c r="C780" s="53"/>
      <c r="D780" s="54"/>
    </row>
    <row r="781" spans="3:4" ht="15.75" customHeight="1">
      <c r="C781" s="53"/>
      <c r="D781" s="54"/>
    </row>
    <row r="782" spans="3:4" ht="15.75" customHeight="1">
      <c r="C782" s="53"/>
      <c r="D782" s="54"/>
    </row>
    <row r="783" spans="3:4" ht="15.75" customHeight="1">
      <c r="C783" s="53"/>
      <c r="D783" s="54"/>
    </row>
    <row r="784" spans="3:4" ht="15.75" customHeight="1">
      <c r="C784" s="53"/>
      <c r="D784" s="54"/>
    </row>
    <row r="785" spans="3:4" ht="15.75" customHeight="1">
      <c r="C785" s="53"/>
      <c r="D785" s="54"/>
    </row>
    <row r="786" spans="3:4" ht="15.75" customHeight="1">
      <c r="C786" s="53"/>
      <c r="D786" s="54"/>
    </row>
    <row r="787" spans="3:4" ht="15.75" customHeight="1">
      <c r="C787" s="53"/>
      <c r="D787" s="54"/>
    </row>
    <row r="788" spans="3:4" ht="15.75" customHeight="1">
      <c r="C788" s="53"/>
      <c r="D788" s="54"/>
    </row>
    <row r="789" spans="3:4" ht="15.75" customHeight="1">
      <c r="C789" s="53"/>
      <c r="D789" s="54"/>
    </row>
    <row r="790" spans="3:4" ht="15.75" customHeight="1">
      <c r="C790" s="53"/>
      <c r="D790" s="54"/>
    </row>
    <row r="791" spans="3:4" ht="15.75" customHeight="1">
      <c r="C791" s="53"/>
      <c r="D791" s="54"/>
    </row>
    <row r="792" spans="3:4" ht="15.75" customHeight="1">
      <c r="C792" s="53"/>
      <c r="D792" s="54"/>
    </row>
    <row r="793" spans="3:4" ht="15.75" customHeight="1">
      <c r="C793" s="53"/>
      <c r="D793" s="54"/>
    </row>
    <row r="794" spans="3:4" ht="15.75" customHeight="1">
      <c r="C794" s="53"/>
      <c r="D794" s="54"/>
    </row>
    <row r="795" spans="3:4" ht="15.75" customHeight="1">
      <c r="C795" s="53"/>
      <c r="D795" s="54"/>
    </row>
    <row r="796" spans="3:4" ht="15.75" customHeight="1">
      <c r="C796" s="53"/>
      <c r="D796" s="54"/>
    </row>
    <row r="797" spans="3:4" ht="15.75" customHeight="1">
      <c r="C797" s="53"/>
      <c r="D797" s="54"/>
    </row>
    <row r="798" spans="3:4" ht="15.75" customHeight="1">
      <c r="C798" s="53"/>
      <c r="D798" s="54"/>
    </row>
    <row r="799" spans="3:4" ht="15.75" customHeight="1">
      <c r="C799" s="53"/>
      <c r="D799" s="54"/>
    </row>
    <row r="800" spans="3:4" ht="15.75" customHeight="1">
      <c r="C800" s="53"/>
      <c r="D800" s="54"/>
    </row>
    <row r="801" spans="3:4" ht="15.75" customHeight="1">
      <c r="C801" s="53"/>
      <c r="D801" s="54"/>
    </row>
    <row r="802" spans="3:4" ht="15.75" customHeight="1">
      <c r="C802" s="53"/>
      <c r="D802" s="54"/>
    </row>
    <row r="803" spans="3:4" ht="15.75" customHeight="1">
      <c r="C803" s="53"/>
      <c r="D803" s="54"/>
    </row>
    <row r="804" spans="3:4" ht="15.75" customHeight="1">
      <c r="C804" s="53"/>
      <c r="D804" s="54"/>
    </row>
    <row r="805" spans="3:4" ht="15.75" customHeight="1">
      <c r="C805" s="53"/>
      <c r="D805" s="54"/>
    </row>
    <row r="806" spans="3:4" ht="15.75" customHeight="1">
      <c r="C806" s="53"/>
      <c r="D806" s="54"/>
    </row>
    <row r="807" spans="3:4" ht="15.75" customHeight="1">
      <c r="C807" s="53"/>
      <c r="D807" s="54"/>
    </row>
    <row r="808" spans="3:4" ht="15.75" customHeight="1">
      <c r="C808" s="53"/>
      <c r="D808" s="54"/>
    </row>
    <row r="809" spans="3:4" ht="15.75" customHeight="1">
      <c r="C809" s="53"/>
      <c r="D809" s="54"/>
    </row>
    <row r="810" spans="3:4" ht="15.75" customHeight="1">
      <c r="C810" s="53"/>
      <c r="D810" s="54"/>
    </row>
    <row r="811" spans="3:4" ht="15.75" customHeight="1">
      <c r="C811" s="53"/>
      <c r="D811" s="54"/>
    </row>
    <row r="812" spans="3:4" ht="15.75" customHeight="1">
      <c r="C812" s="53"/>
      <c r="D812" s="54"/>
    </row>
    <row r="813" spans="3:4" ht="15.75" customHeight="1">
      <c r="C813" s="53"/>
      <c r="D813" s="54"/>
    </row>
    <row r="814" spans="3:4" ht="15.75" customHeight="1">
      <c r="C814" s="53"/>
      <c r="D814" s="54"/>
    </row>
    <row r="815" spans="3:4" ht="15.75" customHeight="1">
      <c r="C815" s="53"/>
      <c r="D815" s="54"/>
    </row>
    <row r="816" spans="3:4" ht="15.75" customHeight="1">
      <c r="C816" s="53"/>
      <c r="D816" s="54"/>
    </row>
    <row r="817" spans="3:4" ht="15.75" customHeight="1">
      <c r="C817" s="53"/>
      <c r="D817" s="54"/>
    </row>
    <row r="818" spans="3:4" ht="15.75" customHeight="1">
      <c r="C818" s="53"/>
      <c r="D818" s="54"/>
    </row>
    <row r="819" spans="3:4" ht="15.75" customHeight="1">
      <c r="C819" s="53"/>
      <c r="D819" s="54"/>
    </row>
    <row r="820" spans="3:4" ht="15.75" customHeight="1">
      <c r="C820" s="53"/>
      <c r="D820" s="54"/>
    </row>
    <row r="821" spans="3:4" ht="15.75" customHeight="1">
      <c r="C821" s="53"/>
      <c r="D821" s="54"/>
    </row>
    <row r="822" spans="3:4" ht="15.75" customHeight="1">
      <c r="C822" s="53"/>
      <c r="D822" s="54"/>
    </row>
    <row r="823" spans="3:4" ht="15.75" customHeight="1">
      <c r="C823" s="53"/>
      <c r="D823" s="54"/>
    </row>
    <row r="824" spans="3:4" ht="15.75" customHeight="1">
      <c r="C824" s="53"/>
      <c r="D824" s="54"/>
    </row>
    <row r="825" spans="3:4" ht="15.75" customHeight="1">
      <c r="C825" s="53"/>
      <c r="D825" s="54"/>
    </row>
    <row r="826" spans="3:4" ht="15.75" customHeight="1">
      <c r="C826" s="53"/>
      <c r="D826" s="54"/>
    </row>
    <row r="827" spans="3:4" ht="15.75" customHeight="1">
      <c r="C827" s="53"/>
      <c r="D827" s="54"/>
    </row>
    <row r="828" spans="3:4" ht="15.75" customHeight="1">
      <c r="C828" s="53"/>
      <c r="D828" s="54"/>
    </row>
    <row r="829" spans="3:4" ht="15.75" customHeight="1">
      <c r="C829" s="53"/>
      <c r="D829" s="54"/>
    </row>
    <row r="830" spans="3:4" ht="15.75" customHeight="1">
      <c r="C830" s="53"/>
      <c r="D830" s="54"/>
    </row>
    <row r="831" spans="3:4" ht="15.75" customHeight="1">
      <c r="C831" s="53"/>
      <c r="D831" s="54"/>
    </row>
    <row r="832" spans="3:4" ht="15.75" customHeight="1">
      <c r="C832" s="53"/>
      <c r="D832" s="54"/>
    </row>
    <row r="833" spans="3:4" ht="15.75" customHeight="1">
      <c r="C833" s="53"/>
      <c r="D833" s="54"/>
    </row>
    <row r="834" spans="3:4" ht="15.75" customHeight="1">
      <c r="C834" s="53"/>
      <c r="D834" s="54"/>
    </row>
    <row r="835" spans="3:4" ht="15.75" customHeight="1">
      <c r="C835" s="53"/>
      <c r="D835" s="54"/>
    </row>
    <row r="836" spans="3:4" ht="15.75" customHeight="1">
      <c r="C836" s="53"/>
      <c r="D836" s="54"/>
    </row>
    <row r="837" spans="3:4" ht="15.75" customHeight="1">
      <c r="C837" s="53"/>
      <c r="D837" s="54"/>
    </row>
    <row r="838" spans="3:4" ht="15.75" customHeight="1">
      <c r="C838" s="53"/>
      <c r="D838" s="54"/>
    </row>
    <row r="839" spans="3:4" ht="15.75" customHeight="1">
      <c r="C839" s="53"/>
      <c r="D839" s="54"/>
    </row>
    <row r="840" spans="3:4" ht="15.75" customHeight="1">
      <c r="C840" s="53"/>
      <c r="D840" s="54"/>
    </row>
    <row r="841" spans="3:4" ht="15.75" customHeight="1">
      <c r="C841" s="53"/>
      <c r="D841" s="54"/>
    </row>
    <row r="842" spans="3:4" ht="15.75" customHeight="1">
      <c r="C842" s="53"/>
      <c r="D842" s="54"/>
    </row>
    <row r="843" spans="3:4" ht="15.75" customHeight="1">
      <c r="C843" s="53"/>
      <c r="D843" s="54"/>
    </row>
    <row r="844" spans="3:4" ht="15.75" customHeight="1">
      <c r="C844" s="53"/>
      <c r="D844" s="54"/>
    </row>
    <row r="845" spans="3:4" ht="15.75" customHeight="1">
      <c r="C845" s="53"/>
      <c r="D845" s="54"/>
    </row>
    <row r="846" spans="3:4" ht="15.75" customHeight="1">
      <c r="C846" s="53"/>
      <c r="D846" s="54"/>
    </row>
    <row r="847" spans="3:4" ht="15.75" customHeight="1">
      <c r="C847" s="53"/>
      <c r="D847" s="54"/>
    </row>
    <row r="848" spans="3:4" ht="15.75" customHeight="1">
      <c r="C848" s="53"/>
      <c r="D848" s="54"/>
    </row>
    <row r="849" spans="3:4" ht="15.75" customHeight="1">
      <c r="C849" s="53"/>
      <c r="D849" s="54"/>
    </row>
    <row r="850" spans="3:4" ht="15.75" customHeight="1">
      <c r="C850" s="53"/>
      <c r="D850" s="54"/>
    </row>
    <row r="851" spans="3:4" ht="15.75" customHeight="1">
      <c r="C851" s="53"/>
      <c r="D851" s="54"/>
    </row>
    <row r="852" spans="3:4" ht="15.75" customHeight="1">
      <c r="C852" s="53"/>
      <c r="D852" s="54"/>
    </row>
    <row r="853" spans="3:4" ht="15.75" customHeight="1">
      <c r="C853" s="53"/>
      <c r="D853" s="54"/>
    </row>
    <row r="854" spans="3:4" ht="15.75" customHeight="1">
      <c r="C854" s="53"/>
      <c r="D854" s="54"/>
    </row>
    <row r="855" spans="3:4" ht="15.75" customHeight="1">
      <c r="C855" s="53"/>
      <c r="D855" s="54"/>
    </row>
    <row r="856" spans="3:4" ht="15.75" customHeight="1">
      <c r="C856" s="53"/>
      <c r="D856" s="54"/>
    </row>
    <row r="857" spans="3:4" ht="15.75" customHeight="1">
      <c r="C857" s="53"/>
      <c r="D857" s="54"/>
    </row>
    <row r="858" spans="3:4" ht="15.75" customHeight="1">
      <c r="C858" s="53"/>
      <c r="D858" s="54"/>
    </row>
    <row r="859" spans="3:4" ht="15.75" customHeight="1">
      <c r="C859" s="53"/>
      <c r="D859" s="54"/>
    </row>
    <row r="860" spans="3:4" ht="15.75" customHeight="1">
      <c r="C860" s="53"/>
      <c r="D860" s="54"/>
    </row>
    <row r="861" spans="3:4" ht="15.75" customHeight="1">
      <c r="C861" s="53"/>
      <c r="D861" s="54"/>
    </row>
    <row r="862" spans="3:4" ht="15.75" customHeight="1">
      <c r="C862" s="53"/>
      <c r="D862" s="54"/>
    </row>
    <row r="863" spans="3:4" ht="15.75" customHeight="1">
      <c r="C863" s="53"/>
      <c r="D863" s="54"/>
    </row>
    <row r="864" spans="3:4" ht="15.75" customHeight="1">
      <c r="C864" s="53"/>
      <c r="D864" s="54"/>
    </row>
    <row r="865" spans="3:4" ht="15.75" customHeight="1">
      <c r="C865" s="53"/>
      <c r="D865" s="54"/>
    </row>
    <row r="866" spans="3:4" ht="15.75" customHeight="1">
      <c r="C866" s="53"/>
      <c r="D866" s="54"/>
    </row>
    <row r="867" spans="3:4" ht="15.75" customHeight="1">
      <c r="C867" s="53"/>
      <c r="D867" s="54"/>
    </row>
    <row r="868" spans="3:4" ht="15.75" customHeight="1">
      <c r="C868" s="53"/>
      <c r="D868" s="54"/>
    </row>
    <row r="869" spans="3:4" ht="15.75" customHeight="1">
      <c r="C869" s="53"/>
      <c r="D869" s="54"/>
    </row>
    <row r="870" spans="3:4" ht="15.75" customHeight="1">
      <c r="C870" s="53"/>
      <c r="D870" s="54"/>
    </row>
    <row r="871" spans="3:4" ht="15.75" customHeight="1">
      <c r="C871" s="53"/>
      <c r="D871" s="54"/>
    </row>
    <row r="872" spans="3:4" ht="15.75" customHeight="1">
      <c r="C872" s="53"/>
      <c r="D872" s="54"/>
    </row>
    <row r="873" spans="3:4" ht="15.75" customHeight="1">
      <c r="C873" s="53"/>
      <c r="D873" s="54"/>
    </row>
    <row r="874" spans="3:4" ht="15.75" customHeight="1">
      <c r="C874" s="53"/>
      <c r="D874" s="54"/>
    </row>
    <row r="875" spans="3:4" ht="15.75" customHeight="1">
      <c r="C875" s="53"/>
      <c r="D875" s="54"/>
    </row>
    <row r="876" spans="3:4" ht="15.75" customHeight="1">
      <c r="C876" s="53"/>
      <c r="D876" s="54"/>
    </row>
    <row r="877" spans="3:4" ht="15.75" customHeight="1">
      <c r="C877" s="53"/>
      <c r="D877" s="54"/>
    </row>
    <row r="878" spans="3:4" ht="15.75" customHeight="1">
      <c r="C878" s="53"/>
      <c r="D878" s="54"/>
    </row>
    <row r="879" spans="3:4" ht="15.75" customHeight="1">
      <c r="C879" s="53"/>
      <c r="D879" s="54"/>
    </row>
    <row r="880" spans="3:4" ht="15.75" customHeight="1">
      <c r="C880" s="53"/>
      <c r="D880" s="54"/>
    </row>
    <row r="881" spans="3:4" ht="15.75" customHeight="1">
      <c r="C881" s="53"/>
      <c r="D881" s="54"/>
    </row>
    <row r="882" spans="3:4" ht="15.75" customHeight="1">
      <c r="C882" s="53"/>
      <c r="D882" s="54"/>
    </row>
    <row r="883" spans="3:4" ht="15.75" customHeight="1">
      <c r="C883" s="53"/>
      <c r="D883" s="54"/>
    </row>
    <row r="884" spans="3:4" ht="15.75" customHeight="1">
      <c r="C884" s="53"/>
      <c r="D884" s="54"/>
    </row>
    <row r="885" spans="3:4" ht="15.75" customHeight="1">
      <c r="C885" s="53"/>
      <c r="D885" s="54"/>
    </row>
    <row r="886" spans="3:4" ht="15.75" customHeight="1">
      <c r="C886" s="53"/>
      <c r="D886" s="54"/>
    </row>
    <row r="887" spans="3:4" ht="15.75" customHeight="1">
      <c r="C887" s="53"/>
      <c r="D887" s="54"/>
    </row>
    <row r="888" spans="3:4" ht="15.75" customHeight="1">
      <c r="C888" s="53"/>
      <c r="D888" s="54"/>
    </row>
    <row r="889" spans="3:4" ht="15.75" customHeight="1">
      <c r="C889" s="53"/>
      <c r="D889" s="54"/>
    </row>
    <row r="890" spans="3:4" ht="15.75" customHeight="1">
      <c r="C890" s="53"/>
      <c r="D890" s="54"/>
    </row>
    <row r="891" spans="3:4" ht="15.75" customHeight="1">
      <c r="C891" s="53"/>
      <c r="D891" s="54"/>
    </row>
    <row r="892" spans="3:4" ht="15.75" customHeight="1">
      <c r="C892" s="53"/>
      <c r="D892" s="54"/>
    </row>
    <row r="893" spans="3:4" ht="15.75" customHeight="1">
      <c r="C893" s="53"/>
      <c r="D893" s="54"/>
    </row>
    <row r="894" spans="3:4" ht="15.75" customHeight="1">
      <c r="C894" s="53"/>
      <c r="D894" s="54"/>
    </row>
    <row r="895" spans="3:4" ht="15.75" customHeight="1">
      <c r="C895" s="53"/>
      <c r="D895" s="54"/>
    </row>
    <row r="896" spans="3:4" ht="15.75" customHeight="1">
      <c r="C896" s="53"/>
      <c r="D896" s="54"/>
    </row>
    <row r="897" spans="3:4" ht="15.75" customHeight="1">
      <c r="C897" s="53"/>
      <c r="D897" s="54"/>
    </row>
    <row r="898" spans="3:4" ht="15.75" customHeight="1">
      <c r="C898" s="53"/>
      <c r="D898" s="54"/>
    </row>
    <row r="899" spans="3:4" ht="15.75" customHeight="1">
      <c r="C899" s="53"/>
      <c r="D899" s="54"/>
    </row>
    <row r="900" spans="3:4" ht="15.75" customHeight="1">
      <c r="C900" s="53"/>
      <c r="D900" s="54"/>
    </row>
    <row r="901" spans="3:4" ht="15.75" customHeight="1">
      <c r="C901" s="53"/>
      <c r="D901" s="54"/>
    </row>
    <row r="902" spans="3:4" ht="15.75" customHeight="1">
      <c r="C902" s="53"/>
      <c r="D902" s="54"/>
    </row>
    <row r="903" spans="3:4" ht="15.75" customHeight="1">
      <c r="C903" s="53"/>
      <c r="D903" s="54"/>
    </row>
    <row r="904" spans="3:4" ht="15.75" customHeight="1">
      <c r="C904" s="53"/>
      <c r="D904" s="54"/>
    </row>
    <row r="905" spans="3:4" ht="15.75" customHeight="1">
      <c r="C905" s="53"/>
      <c r="D905" s="54"/>
    </row>
    <row r="906" spans="3:4" ht="15.75" customHeight="1">
      <c r="C906" s="53"/>
      <c r="D906" s="54"/>
    </row>
    <row r="907" spans="3:4" ht="15.75" customHeight="1">
      <c r="C907" s="53"/>
      <c r="D907" s="54"/>
    </row>
    <row r="908" spans="3:4" ht="15.75" customHeight="1">
      <c r="C908" s="53"/>
      <c r="D908" s="54"/>
    </row>
    <row r="909" spans="3:4" ht="15.75" customHeight="1">
      <c r="C909" s="53"/>
      <c r="D909" s="54"/>
    </row>
    <row r="910" spans="3:4" ht="15.75" customHeight="1">
      <c r="C910" s="53"/>
      <c r="D910" s="54"/>
    </row>
    <row r="911" spans="3:4" ht="15.75" customHeight="1">
      <c r="C911" s="53"/>
      <c r="D911" s="54"/>
    </row>
    <row r="912" spans="3:4" ht="15.75" customHeight="1">
      <c r="C912" s="53"/>
      <c r="D912" s="54"/>
    </row>
    <row r="913" spans="3:4" ht="15.75" customHeight="1">
      <c r="C913" s="53"/>
      <c r="D913" s="54"/>
    </row>
    <row r="914" spans="3:4" ht="15.75" customHeight="1">
      <c r="C914" s="53"/>
      <c r="D914" s="54"/>
    </row>
    <row r="915" spans="3:4" ht="15.75" customHeight="1">
      <c r="C915" s="53"/>
      <c r="D915" s="54"/>
    </row>
    <row r="916" spans="3:4" ht="15.75" customHeight="1">
      <c r="C916" s="53"/>
      <c r="D916" s="54"/>
    </row>
    <row r="917" spans="3:4" ht="15.75" customHeight="1">
      <c r="C917" s="53"/>
      <c r="D917" s="54"/>
    </row>
    <row r="918" spans="3:4" ht="15.75" customHeight="1">
      <c r="C918" s="53"/>
      <c r="D918" s="54"/>
    </row>
    <row r="919" spans="3:4" ht="15.75" customHeight="1">
      <c r="C919" s="53"/>
      <c r="D919" s="54"/>
    </row>
    <row r="920" spans="3:4" ht="15.75" customHeight="1">
      <c r="C920" s="53"/>
      <c r="D920" s="54"/>
    </row>
    <row r="921" spans="3:4" ht="15.75" customHeight="1">
      <c r="C921" s="53"/>
      <c r="D921" s="54"/>
    </row>
    <row r="922" spans="3:4" ht="15.75" customHeight="1">
      <c r="C922" s="53"/>
      <c r="D922" s="54"/>
    </row>
    <row r="923" spans="3:4" ht="15.75" customHeight="1">
      <c r="C923" s="53"/>
      <c r="D923" s="54"/>
    </row>
    <row r="924" spans="3:4" ht="15.75" customHeight="1">
      <c r="C924" s="53"/>
      <c r="D924" s="54"/>
    </row>
    <row r="925" spans="3:4" ht="15.75" customHeight="1">
      <c r="C925" s="53"/>
      <c r="D925" s="54"/>
    </row>
    <row r="926" spans="3:4" ht="15.75" customHeight="1">
      <c r="C926" s="53"/>
      <c r="D926" s="54"/>
    </row>
    <row r="927" spans="3:4" ht="15.75" customHeight="1">
      <c r="C927" s="53"/>
      <c r="D927" s="54"/>
    </row>
    <row r="928" spans="3:4" ht="15.75" customHeight="1">
      <c r="C928" s="53"/>
      <c r="D928" s="54"/>
    </row>
    <row r="929" spans="3:4" ht="15.75" customHeight="1">
      <c r="C929" s="53"/>
      <c r="D929" s="54"/>
    </row>
    <row r="930" spans="3:4" ht="15.75" customHeight="1">
      <c r="C930" s="53"/>
      <c r="D930" s="54"/>
    </row>
    <row r="931" spans="3:4" ht="15.75" customHeight="1">
      <c r="C931" s="53"/>
      <c r="D931" s="54"/>
    </row>
    <row r="932" spans="3:4" ht="15.75" customHeight="1">
      <c r="C932" s="53"/>
      <c r="D932" s="54"/>
    </row>
    <row r="933" spans="3:4" ht="15.75" customHeight="1">
      <c r="C933" s="53"/>
      <c r="D933" s="54"/>
    </row>
    <row r="934" spans="3:4" ht="15.75" customHeight="1">
      <c r="C934" s="53"/>
      <c r="D934" s="54"/>
    </row>
    <row r="935" spans="3:4" ht="15.75" customHeight="1">
      <c r="C935" s="53"/>
      <c r="D935" s="54"/>
    </row>
    <row r="936" spans="3:4" ht="15.75" customHeight="1">
      <c r="C936" s="53"/>
      <c r="D936" s="54"/>
    </row>
    <row r="937" spans="3:4" ht="15.75" customHeight="1">
      <c r="C937" s="53"/>
      <c r="D937" s="54"/>
    </row>
    <row r="938" spans="3:4" ht="15.75" customHeight="1">
      <c r="C938" s="53"/>
      <c r="D938" s="54"/>
    </row>
    <row r="939" spans="3:4" ht="15.75" customHeight="1">
      <c r="C939" s="53"/>
      <c r="D939" s="54"/>
    </row>
    <row r="940" spans="3:4" ht="15.75" customHeight="1">
      <c r="C940" s="53"/>
      <c r="D940" s="54"/>
    </row>
    <row r="941" spans="3:4" ht="15.75" customHeight="1">
      <c r="C941" s="53"/>
      <c r="D941" s="54"/>
    </row>
    <row r="942" spans="3:4" ht="15.75" customHeight="1">
      <c r="C942" s="53"/>
      <c r="D942" s="54"/>
    </row>
    <row r="943" spans="3:4" ht="15.75" customHeight="1">
      <c r="C943" s="53"/>
      <c r="D943" s="54"/>
    </row>
    <row r="944" spans="3:4" ht="15.75" customHeight="1">
      <c r="C944" s="53"/>
      <c r="D944" s="54"/>
    </row>
    <row r="945" spans="3:4" ht="15.75" customHeight="1">
      <c r="C945" s="53"/>
      <c r="D945" s="54"/>
    </row>
    <row r="946" spans="3:4" ht="15.75" customHeight="1">
      <c r="C946" s="53"/>
      <c r="D946" s="54"/>
    </row>
    <row r="947" spans="3:4" ht="15.75" customHeight="1">
      <c r="C947" s="53"/>
      <c r="D947" s="54"/>
    </row>
    <row r="948" spans="3:4" ht="15.75" customHeight="1">
      <c r="C948" s="53"/>
      <c r="D948" s="54"/>
    </row>
    <row r="949" spans="3:4" ht="15.75" customHeight="1">
      <c r="C949" s="53"/>
      <c r="D949" s="54"/>
    </row>
    <row r="950" spans="3:4" ht="15.75" customHeight="1">
      <c r="C950" s="53"/>
      <c r="D950" s="54"/>
    </row>
    <row r="951" spans="3:4" ht="15.75" customHeight="1">
      <c r="C951" s="53"/>
      <c r="D951" s="54"/>
    </row>
    <row r="952" spans="3:4" ht="15.75" customHeight="1">
      <c r="C952" s="53"/>
      <c r="D952" s="54"/>
    </row>
    <row r="953" spans="3:4" ht="15.75" customHeight="1">
      <c r="C953" s="53"/>
      <c r="D953" s="54"/>
    </row>
    <row r="954" spans="3:4" ht="15.75" customHeight="1">
      <c r="C954" s="53"/>
      <c r="D954" s="54"/>
    </row>
    <row r="955" spans="3:4" ht="15.75" customHeight="1">
      <c r="C955" s="53"/>
      <c r="D955" s="54"/>
    </row>
    <row r="956" spans="3:4" ht="15.75" customHeight="1">
      <c r="C956" s="53"/>
      <c r="D956" s="54"/>
    </row>
    <row r="957" spans="3:4" ht="15.75" customHeight="1">
      <c r="C957" s="53"/>
      <c r="D957" s="54"/>
    </row>
    <row r="958" spans="3:4" ht="15.75" customHeight="1">
      <c r="C958" s="53"/>
      <c r="D958" s="54"/>
    </row>
    <row r="959" spans="3:4" ht="15.75" customHeight="1">
      <c r="C959" s="53"/>
      <c r="D959" s="54"/>
    </row>
    <row r="960" spans="3:4" ht="15.75" customHeight="1">
      <c r="C960" s="53"/>
      <c r="D960" s="54"/>
    </row>
    <row r="961" spans="3:4" ht="15.75" customHeight="1">
      <c r="C961" s="53"/>
      <c r="D961" s="54"/>
    </row>
    <row r="962" spans="3:4" ht="15.75" customHeight="1">
      <c r="C962" s="53"/>
      <c r="D962" s="54"/>
    </row>
    <row r="963" spans="3:4" ht="15.75" customHeight="1">
      <c r="C963" s="53"/>
      <c r="D963" s="54"/>
    </row>
    <row r="964" spans="3:4" ht="15.75" customHeight="1">
      <c r="C964" s="53"/>
      <c r="D964" s="54"/>
    </row>
    <row r="965" spans="3:4" ht="15.75" customHeight="1">
      <c r="C965" s="53"/>
      <c r="D965" s="54"/>
    </row>
    <row r="966" spans="3:4" ht="15.75" customHeight="1">
      <c r="C966" s="53"/>
      <c r="D966" s="54"/>
    </row>
    <row r="967" spans="3:4" ht="15.75" customHeight="1">
      <c r="C967" s="53"/>
      <c r="D967" s="54"/>
    </row>
    <row r="968" spans="3:4" ht="15.75" customHeight="1">
      <c r="C968" s="53"/>
      <c r="D968" s="54"/>
    </row>
    <row r="969" spans="3:4" ht="15.75" customHeight="1">
      <c r="C969" s="53"/>
      <c r="D969" s="54"/>
    </row>
    <row r="970" spans="3:4" ht="15.75" customHeight="1">
      <c r="C970" s="53"/>
      <c r="D970" s="54"/>
    </row>
    <row r="971" spans="3:4" ht="15.75" customHeight="1">
      <c r="C971" s="53"/>
      <c r="D971" s="54"/>
    </row>
    <row r="972" spans="3:4" ht="15.75" customHeight="1">
      <c r="C972" s="53"/>
      <c r="D972" s="54"/>
    </row>
    <row r="973" spans="3:4" ht="15.75" customHeight="1">
      <c r="C973" s="53"/>
      <c r="D973" s="54"/>
    </row>
    <row r="974" spans="3:4" ht="15.75" customHeight="1">
      <c r="C974" s="53"/>
      <c r="D974" s="54"/>
    </row>
    <row r="975" spans="3:4" ht="15.75" customHeight="1">
      <c r="C975" s="53"/>
      <c r="D975" s="54"/>
    </row>
    <row r="976" spans="3:4" ht="15.75" customHeight="1">
      <c r="C976" s="53"/>
      <c r="D976" s="54"/>
    </row>
    <row r="977" spans="3:4" ht="15.75" customHeight="1">
      <c r="C977" s="53"/>
      <c r="D977" s="54"/>
    </row>
    <row r="978" spans="3:4" ht="15.75" customHeight="1">
      <c r="C978" s="53"/>
      <c r="D978" s="54"/>
    </row>
    <row r="979" spans="3:4" ht="15.75" customHeight="1">
      <c r="C979" s="53"/>
      <c r="D979" s="54"/>
    </row>
    <row r="980" spans="3:4" ht="15.75" customHeight="1">
      <c r="C980" s="53"/>
      <c r="D980" s="54"/>
    </row>
    <row r="981" spans="3:4" ht="15.75" customHeight="1">
      <c r="C981" s="53"/>
      <c r="D981" s="54"/>
    </row>
    <row r="982" spans="3:4" ht="15.75" customHeight="1">
      <c r="C982" s="53"/>
      <c r="D982" s="54"/>
    </row>
    <row r="983" spans="3:4" ht="15.75" customHeight="1">
      <c r="C983" s="53"/>
      <c r="D983" s="54"/>
    </row>
    <row r="984" spans="3:4" ht="15.75" customHeight="1">
      <c r="C984" s="53"/>
      <c r="D984" s="54"/>
    </row>
    <row r="985" spans="3:4" ht="15.75" customHeight="1">
      <c r="C985" s="53"/>
      <c r="D985" s="54"/>
    </row>
    <row r="986" spans="3:4" ht="15.75" customHeight="1">
      <c r="C986" s="53"/>
      <c r="D986" s="54"/>
    </row>
    <row r="987" spans="3:4" ht="15.75" customHeight="1">
      <c r="C987" s="53"/>
      <c r="D987" s="54"/>
    </row>
    <row r="988" spans="3:4" ht="15.75" customHeight="1">
      <c r="C988" s="53"/>
      <c r="D988" s="54"/>
    </row>
    <row r="989" spans="3:4" ht="15.75" customHeight="1">
      <c r="C989" s="53"/>
      <c r="D989" s="54"/>
    </row>
    <row r="990" spans="3:4" ht="15.75" customHeight="1">
      <c r="C990" s="53"/>
      <c r="D990" s="54"/>
    </row>
    <row r="991" spans="3:4" ht="15.75" customHeight="1">
      <c r="C991" s="53"/>
      <c r="D991" s="54"/>
    </row>
    <row r="992" spans="3:4" ht="15.75" customHeight="1">
      <c r="C992" s="53"/>
      <c r="D992" s="54"/>
    </row>
    <row r="993" spans="3:4" ht="15.75" customHeight="1">
      <c r="C993" s="53"/>
      <c r="D993" s="54"/>
    </row>
    <row r="994" spans="3:4" ht="15.75" customHeight="1">
      <c r="C994" s="53"/>
      <c r="D994" s="54"/>
    </row>
    <row r="995" spans="3:4" ht="15.75" customHeight="1">
      <c r="C995" s="53"/>
      <c r="D995" s="54"/>
    </row>
    <row r="996" spans="3:4" ht="15.75" customHeight="1">
      <c r="C996" s="53"/>
      <c r="D996" s="54"/>
    </row>
    <row r="997" spans="3:4" ht="15.75" customHeight="1">
      <c r="C997" s="53"/>
      <c r="D997" s="54"/>
    </row>
    <row r="998" spans="3:4" ht="15.75" customHeight="1">
      <c r="C998" s="53"/>
      <c r="D998" s="54"/>
    </row>
    <row r="999" spans="3:4" ht="15.75" customHeight="1">
      <c r="C999" s="53"/>
      <c r="D999" s="54"/>
    </row>
    <row r="1000" spans="3:4" ht="15.75" customHeight="1">
      <c r="C1000" s="53"/>
      <c r="D1000" s="54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2:F5"/>
  <sheetViews>
    <sheetView workbookViewId="0"/>
  </sheetViews>
  <sheetFormatPr baseColWidth="10" defaultColWidth="12.6640625" defaultRowHeight="15.75" customHeight="1" x14ac:dyDescent="0"/>
  <cols>
    <col min="1" max="1" width="21" customWidth="1"/>
  </cols>
  <sheetData>
    <row r="2" spans="1:6">
      <c r="A2" s="55" t="s">
        <v>641</v>
      </c>
      <c r="B2" s="55" t="s">
        <v>642</v>
      </c>
      <c r="C2" s="55" t="s">
        <v>643</v>
      </c>
      <c r="D2" s="55" t="s">
        <v>643</v>
      </c>
      <c r="E2" s="55" t="s">
        <v>644</v>
      </c>
      <c r="F2" s="55" t="s">
        <v>645</v>
      </c>
    </row>
    <row r="3" spans="1:6">
      <c r="A3" s="56">
        <v>10000000000</v>
      </c>
      <c r="B3" s="57">
        <v>566929</v>
      </c>
      <c r="C3" s="57">
        <v>391786</v>
      </c>
      <c r="D3" s="57">
        <v>636823</v>
      </c>
      <c r="E3" s="58">
        <v>531846</v>
      </c>
      <c r="F3" s="58">
        <v>126229.535</v>
      </c>
    </row>
    <row r="4" spans="1:6">
      <c r="A4" s="56">
        <v>10000000</v>
      </c>
      <c r="B4" s="57">
        <v>11121</v>
      </c>
      <c r="C4" s="57">
        <v>13147</v>
      </c>
      <c r="D4" s="57">
        <v>23626</v>
      </c>
      <c r="E4" s="58">
        <v>15964.666670000001</v>
      </c>
      <c r="F4" s="58">
        <v>6711.7948669999996</v>
      </c>
    </row>
    <row r="5" spans="1:6">
      <c r="A5" s="56">
        <v>100000</v>
      </c>
      <c r="B5" s="57">
        <v>1524</v>
      </c>
      <c r="C5" s="57">
        <v>1828</v>
      </c>
      <c r="D5" s="57">
        <v>4582</v>
      </c>
      <c r="E5" s="58">
        <v>2644.666667</v>
      </c>
      <c r="F5" s="58">
        <v>1684.6511009999999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H24"/>
  <sheetViews>
    <sheetView workbookViewId="0"/>
  </sheetViews>
  <sheetFormatPr baseColWidth="10" defaultColWidth="12.6640625" defaultRowHeight="15.75" customHeight="1" x14ac:dyDescent="0"/>
  <cols>
    <col min="1" max="1" width="17" customWidth="1"/>
    <col min="4" max="4" width="17.6640625" customWidth="1"/>
  </cols>
  <sheetData>
    <row r="1" spans="1:8">
      <c r="A1" s="55" t="s">
        <v>646</v>
      </c>
      <c r="B1" s="55" t="s">
        <v>647</v>
      </c>
      <c r="C1" s="55" t="s">
        <v>648</v>
      </c>
      <c r="D1" s="55" t="s">
        <v>649</v>
      </c>
      <c r="E1" s="55" t="s">
        <v>650</v>
      </c>
      <c r="F1" s="55"/>
      <c r="G1" s="55" t="s">
        <v>651</v>
      </c>
      <c r="H1" s="55" t="s">
        <v>650</v>
      </c>
    </row>
    <row r="2" spans="1:8">
      <c r="A2" s="59" t="s">
        <v>652</v>
      </c>
      <c r="B2" s="60">
        <v>13803</v>
      </c>
      <c r="C2" s="60">
        <v>3225191</v>
      </c>
      <c r="D2" s="61">
        <v>13516.666670000001</v>
      </c>
      <c r="E2" s="61">
        <v>474.45793629999997</v>
      </c>
      <c r="F2" s="61"/>
      <c r="G2" s="61">
        <v>3174162.6669999999</v>
      </c>
      <c r="H2" s="61">
        <v>251300.63459999999</v>
      </c>
    </row>
    <row r="3" spans="1:8">
      <c r="A3" s="59" t="s">
        <v>652</v>
      </c>
      <c r="B3" s="60">
        <v>13778</v>
      </c>
      <c r="C3" s="60">
        <v>3396033</v>
      </c>
      <c r="D3" s="62"/>
      <c r="E3" s="62"/>
      <c r="F3" s="62"/>
      <c r="G3" s="62"/>
      <c r="H3" s="62"/>
    </row>
    <row r="4" spans="1:8">
      <c r="A4" s="59" t="s">
        <v>652</v>
      </c>
      <c r="B4" s="60">
        <v>12969</v>
      </c>
      <c r="C4" s="60">
        <v>2901264</v>
      </c>
      <c r="D4" s="62"/>
      <c r="E4" s="62"/>
      <c r="F4" s="62"/>
      <c r="G4" s="62"/>
      <c r="H4" s="62"/>
    </row>
    <row r="5" spans="1:8">
      <c r="A5" s="63" t="s">
        <v>653</v>
      </c>
      <c r="B5" s="64">
        <v>1695</v>
      </c>
      <c r="C5" s="64">
        <v>3747027</v>
      </c>
      <c r="D5" s="65">
        <v>1677.666667</v>
      </c>
      <c r="E5" s="65">
        <v>70.613974069999998</v>
      </c>
      <c r="F5" s="65"/>
      <c r="G5" s="65">
        <v>3632943</v>
      </c>
      <c r="H5" s="65">
        <v>105105.49679999999</v>
      </c>
    </row>
    <row r="6" spans="1:8">
      <c r="A6" s="63" t="s">
        <v>653</v>
      </c>
      <c r="B6" s="64">
        <v>1600</v>
      </c>
      <c r="C6" s="64">
        <v>3611759</v>
      </c>
      <c r="D6" s="66"/>
      <c r="E6" s="66"/>
      <c r="F6" s="66"/>
      <c r="G6" s="66"/>
      <c r="H6" s="66"/>
    </row>
    <row r="7" spans="1:8">
      <c r="A7" s="63" t="s">
        <v>653</v>
      </c>
      <c r="B7" s="64">
        <v>1738</v>
      </c>
      <c r="C7" s="64">
        <v>3540043</v>
      </c>
      <c r="D7" s="66"/>
      <c r="E7" s="66"/>
      <c r="F7" s="66"/>
      <c r="G7" s="66"/>
      <c r="H7" s="66"/>
    </row>
    <row r="8" spans="1:8">
      <c r="A8" s="67" t="s">
        <v>654</v>
      </c>
      <c r="B8" s="68">
        <v>75945</v>
      </c>
      <c r="C8" s="68">
        <v>1692804</v>
      </c>
      <c r="D8" s="69">
        <v>85121</v>
      </c>
      <c r="E8" s="69">
        <v>10528.15596</v>
      </c>
      <c r="F8" s="69"/>
      <c r="G8" s="69">
        <v>1637636</v>
      </c>
      <c r="H8" s="69">
        <v>133086.4283</v>
      </c>
    </row>
    <row r="9" spans="1:8">
      <c r="A9" s="67" t="s">
        <v>654</v>
      </c>
      <c r="B9" s="68">
        <v>82803</v>
      </c>
      <c r="C9" s="68">
        <v>1485837</v>
      </c>
      <c r="D9" s="70"/>
      <c r="E9" s="70"/>
      <c r="F9" s="70"/>
      <c r="G9" s="70"/>
      <c r="H9" s="70"/>
    </row>
    <row r="10" spans="1:8">
      <c r="A10" s="67" t="s">
        <v>654</v>
      </c>
      <c r="B10" s="68">
        <v>96615</v>
      </c>
      <c r="C10" s="68">
        <v>1734267</v>
      </c>
      <c r="D10" s="70"/>
      <c r="E10" s="70"/>
      <c r="F10" s="70"/>
      <c r="G10" s="70"/>
      <c r="H10" s="70"/>
    </row>
    <row r="11" spans="1:8">
      <c r="A11" s="71"/>
      <c r="B11" s="71"/>
      <c r="C11" s="71"/>
      <c r="D11" s="71"/>
      <c r="E11" s="71"/>
      <c r="F11" s="71"/>
      <c r="G11" s="71"/>
      <c r="H11" s="71"/>
    </row>
    <row r="24" spans="5:5" ht="15.75" customHeight="1">
      <c r="E24" s="72" t="s">
        <v>655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 3</vt:lpstr>
      <vt:lpstr>Fig 4</vt:lpstr>
      <vt:lpstr>Fig 5b </vt:lpstr>
      <vt:lpstr>Fig 5c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Vivek K Mutalik</cp:lastModifiedBy>
  <dcterms:created xsi:type="dcterms:W3CDTF">2023-10-23T19:26:55Z</dcterms:created>
  <dcterms:modified xsi:type="dcterms:W3CDTF">2023-10-23T19:26:55Z</dcterms:modified>
</cp:coreProperties>
</file>