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niel\Downloads\"/>
    </mc:Choice>
  </mc:AlternateContent>
  <bookViews>
    <workbookView xWindow="0" yWindow="0" windowWidth="19200" windowHeight="7310" tabRatio="500" firstSheet="4" activeTab="4"/>
  </bookViews>
  <sheets>
    <sheet name="S2Q Fig" sheetId="1" r:id="rId1"/>
    <sheet name="S2R Fig" sheetId="2" r:id="rId2"/>
    <sheet name="S2S Fig" sheetId="3" r:id="rId3"/>
    <sheet name="S2T Fig" sheetId="4" r:id="rId4"/>
    <sheet name="S3C Fig" sheetId="5" r:id="rId5"/>
    <sheet name="S3F Fig" sheetId="6" r:id="rId6"/>
    <sheet name="S3K Fig" sheetId="7" r:id="rId7"/>
    <sheet name="S3L Fig" sheetId="8" r:id="rId8"/>
    <sheet name="S5I Fig" sheetId="19" r:id="rId9"/>
    <sheet name="S5J Fig" sheetId="20" r:id="rId10"/>
    <sheet name="S5K Fig" sheetId="21" r:id="rId11"/>
    <sheet name="S5L Fig" sheetId="22" r:id="rId12"/>
    <sheet name="S5M Fig" sheetId="23" r:id="rId13"/>
    <sheet name="S5N Fig" sheetId="24" r:id="rId14"/>
    <sheet name="S7E Fig" sheetId="10" r:id="rId15"/>
    <sheet name="S7F Fig" sheetId="9" r:id="rId16"/>
    <sheet name="S8A Fig" sheetId="11" r:id="rId17"/>
    <sheet name="S8B Fig" sheetId="12" r:id="rId18"/>
    <sheet name="S8C Fig" sheetId="13" r:id="rId19"/>
    <sheet name="S9C Fig" sheetId="14" r:id="rId20"/>
    <sheet name="S9F Fig" sheetId="15" r:id="rId21"/>
    <sheet name="S9I Fig" sheetId="16" r:id="rId22"/>
    <sheet name="S10E Fig" sheetId="17" r:id="rId23"/>
    <sheet name="S10F Fig" sheetId="18" r:id="rId2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24" l="1"/>
  <c r="E6" i="24"/>
  <c r="E12" i="24"/>
  <c r="E7" i="24"/>
  <c r="E13" i="24"/>
  <c r="E8" i="24"/>
  <c r="E14" i="24"/>
  <c r="E9" i="24"/>
  <c r="F7" i="24"/>
  <c r="F11" i="24"/>
  <c r="G11" i="24"/>
  <c r="F12" i="24"/>
  <c r="G12" i="24"/>
  <c r="F13" i="24"/>
  <c r="G13" i="24"/>
  <c r="F14" i="24"/>
  <c r="G14" i="24"/>
  <c r="H11" i="24"/>
  <c r="I11" i="24"/>
  <c r="J11" i="24"/>
  <c r="E15" i="24"/>
  <c r="F15" i="24"/>
  <c r="G15" i="24"/>
  <c r="E16" i="24"/>
  <c r="F16" i="24"/>
  <c r="G16" i="24"/>
  <c r="E17" i="24"/>
  <c r="F17" i="24"/>
  <c r="G17" i="24"/>
  <c r="E18" i="24"/>
  <c r="F18" i="24"/>
  <c r="G18" i="24"/>
  <c r="H15" i="24"/>
  <c r="I15" i="24"/>
  <c r="J15" i="24"/>
  <c r="E29" i="24"/>
  <c r="E24" i="24"/>
  <c r="E30" i="24"/>
  <c r="E25" i="24"/>
  <c r="E31" i="24"/>
  <c r="E26" i="24"/>
  <c r="E32" i="24"/>
  <c r="E27" i="24"/>
  <c r="F25" i="24"/>
  <c r="F29" i="24"/>
  <c r="G29" i="24"/>
  <c r="F30" i="24"/>
  <c r="G30" i="24"/>
  <c r="F31" i="24"/>
  <c r="G31" i="24"/>
  <c r="F32" i="24"/>
  <c r="G32" i="24"/>
  <c r="H29" i="24"/>
  <c r="I29" i="24"/>
  <c r="J29" i="24"/>
  <c r="E33" i="24"/>
  <c r="F33" i="24"/>
  <c r="G33" i="24"/>
  <c r="E34" i="24"/>
  <c r="F34" i="24"/>
  <c r="G34" i="24"/>
  <c r="E35" i="24"/>
  <c r="F35" i="24"/>
  <c r="G35" i="24"/>
  <c r="E36" i="24"/>
  <c r="F36" i="24"/>
  <c r="G36" i="24"/>
  <c r="H33" i="24"/>
  <c r="I33" i="24"/>
  <c r="J33" i="24"/>
  <c r="E48" i="24"/>
  <c r="E43" i="24"/>
  <c r="E49" i="24"/>
  <c r="E44" i="24"/>
  <c r="E50" i="24"/>
  <c r="E45" i="24"/>
  <c r="E51" i="24"/>
  <c r="E46" i="24"/>
  <c r="F44" i="24"/>
  <c r="F48" i="24"/>
  <c r="G48" i="24"/>
  <c r="F49" i="24"/>
  <c r="G49" i="24"/>
  <c r="F50" i="24"/>
  <c r="G50" i="24"/>
  <c r="F51" i="24"/>
  <c r="G51" i="24"/>
  <c r="H48" i="24"/>
  <c r="I48" i="24"/>
  <c r="J48" i="24"/>
  <c r="E52" i="24"/>
  <c r="F52" i="24"/>
  <c r="G52" i="24"/>
  <c r="E53" i="24"/>
  <c r="F53" i="24"/>
  <c r="G53" i="24"/>
  <c r="E54" i="24"/>
  <c r="F54" i="24"/>
  <c r="G54" i="24"/>
  <c r="E55" i="24"/>
  <c r="F55" i="24"/>
  <c r="G55" i="24"/>
  <c r="H52" i="24"/>
  <c r="I52" i="24"/>
  <c r="J52" i="24"/>
  <c r="E66" i="24"/>
  <c r="E61" i="24"/>
  <c r="E67" i="24"/>
  <c r="E62" i="24"/>
  <c r="E68" i="24"/>
  <c r="E63" i="24"/>
  <c r="F62" i="24"/>
  <c r="F66" i="24"/>
  <c r="G66" i="24"/>
  <c r="F67" i="24"/>
  <c r="G67" i="24"/>
  <c r="F68" i="24"/>
  <c r="G68" i="24"/>
  <c r="H66" i="24"/>
  <c r="I66" i="24"/>
  <c r="J66" i="24"/>
  <c r="E70" i="24"/>
  <c r="F70" i="24"/>
  <c r="G70" i="24"/>
  <c r="E71" i="24"/>
  <c r="F71" i="24"/>
  <c r="G71" i="24"/>
  <c r="E72" i="24"/>
  <c r="F72" i="24"/>
  <c r="G72" i="24"/>
  <c r="E73" i="24"/>
  <c r="F73" i="24"/>
  <c r="G73" i="24"/>
  <c r="H70" i="24"/>
  <c r="I70" i="24"/>
  <c r="J70" i="24"/>
  <c r="C20" i="22"/>
  <c r="E20" i="22"/>
  <c r="C21" i="22"/>
  <c r="E21" i="22"/>
  <c r="C22" i="22"/>
  <c r="E22" i="22"/>
  <c r="D25" i="22"/>
  <c r="E12" i="21"/>
  <c r="E7" i="21"/>
  <c r="E13" i="21"/>
  <c r="E8" i="21"/>
  <c r="E14" i="21"/>
  <c r="E9" i="21"/>
  <c r="E15" i="21"/>
  <c r="E10" i="21"/>
  <c r="F8" i="21"/>
  <c r="F12" i="21"/>
  <c r="G12" i="21"/>
  <c r="F13" i="21"/>
  <c r="G13" i="21"/>
  <c r="F14" i="21"/>
  <c r="G14" i="21"/>
  <c r="F15" i="21"/>
  <c r="G15" i="21"/>
  <c r="H12" i="21"/>
  <c r="I12" i="21"/>
  <c r="J12" i="21"/>
  <c r="E16" i="21"/>
  <c r="F16" i="21"/>
  <c r="G16" i="21"/>
  <c r="E17" i="21"/>
  <c r="F17" i="21"/>
  <c r="G17" i="21"/>
  <c r="E18" i="21"/>
  <c r="F18" i="21"/>
  <c r="G18" i="21"/>
  <c r="E19" i="21"/>
  <c r="F19" i="21"/>
  <c r="G19" i="21"/>
  <c r="H16" i="21"/>
  <c r="I16" i="21"/>
  <c r="J16" i="21"/>
  <c r="E30" i="21"/>
  <c r="E25" i="21"/>
  <c r="E31" i="21"/>
  <c r="E26" i="21"/>
  <c r="E32" i="21"/>
  <c r="E27" i="21"/>
  <c r="E33" i="21"/>
  <c r="E28" i="21"/>
  <c r="F26" i="21"/>
  <c r="F30" i="21"/>
  <c r="G30" i="21"/>
  <c r="F31" i="21"/>
  <c r="G31" i="21"/>
  <c r="F32" i="21"/>
  <c r="G32" i="21"/>
  <c r="F33" i="21"/>
  <c r="G33" i="21"/>
  <c r="H30" i="21"/>
  <c r="I30" i="21"/>
  <c r="J30" i="21"/>
  <c r="E34" i="21"/>
  <c r="F34" i="21"/>
  <c r="G34" i="21"/>
  <c r="E35" i="21"/>
  <c r="F35" i="21"/>
  <c r="G35" i="21"/>
  <c r="E36" i="21"/>
  <c r="F36" i="21"/>
  <c r="G36" i="21"/>
  <c r="E37" i="21"/>
  <c r="F37" i="21"/>
  <c r="G37" i="21"/>
  <c r="H34" i="21"/>
  <c r="I34" i="21"/>
  <c r="J34" i="21"/>
  <c r="E49" i="21"/>
  <c r="E44" i="21"/>
  <c r="E50" i="21"/>
  <c r="E45" i="21"/>
  <c r="E51" i="21"/>
  <c r="E46" i="21"/>
  <c r="E52" i="21"/>
  <c r="E47" i="21"/>
  <c r="F45" i="21"/>
  <c r="F49" i="21"/>
  <c r="G49" i="21"/>
  <c r="F50" i="21"/>
  <c r="G50" i="21"/>
  <c r="F51" i="21"/>
  <c r="G51" i="21"/>
  <c r="F52" i="21"/>
  <c r="G52" i="21"/>
  <c r="H49" i="21"/>
  <c r="I49" i="21"/>
  <c r="J49" i="21"/>
  <c r="E53" i="21"/>
  <c r="F53" i="21"/>
  <c r="G53" i="21"/>
  <c r="E54" i="21"/>
  <c r="F54" i="21"/>
  <c r="G54" i="21"/>
  <c r="E55" i="21"/>
  <c r="F55" i="21"/>
  <c r="G55" i="21"/>
  <c r="E56" i="21"/>
  <c r="F56" i="21"/>
  <c r="G56" i="21"/>
  <c r="H53" i="21"/>
  <c r="I53" i="21"/>
  <c r="J53" i="21"/>
  <c r="E67" i="21"/>
  <c r="E62" i="21"/>
  <c r="E68" i="21"/>
  <c r="E63" i="21"/>
  <c r="E69" i="21"/>
  <c r="E64" i="21"/>
  <c r="E70" i="21"/>
  <c r="E65" i="21"/>
  <c r="F63" i="21"/>
  <c r="F67" i="21"/>
  <c r="G67" i="21"/>
  <c r="F68" i="21"/>
  <c r="G68" i="21"/>
  <c r="F69" i="21"/>
  <c r="G69" i="21"/>
  <c r="F70" i="21"/>
  <c r="G70" i="21"/>
  <c r="H67" i="21"/>
  <c r="I67" i="21"/>
  <c r="J67" i="21"/>
  <c r="E71" i="21"/>
  <c r="F71" i="21"/>
  <c r="G71" i="21"/>
  <c r="E72" i="21"/>
  <c r="F72" i="21"/>
  <c r="G72" i="21"/>
  <c r="E73" i="21"/>
  <c r="F73" i="21"/>
  <c r="G73" i="21"/>
  <c r="E74" i="21"/>
  <c r="F74" i="21"/>
  <c r="G74" i="21"/>
  <c r="H71" i="21"/>
  <c r="I71" i="21"/>
  <c r="J71" i="21"/>
  <c r="E11" i="20"/>
  <c r="E6" i="20"/>
  <c r="E12" i="20"/>
  <c r="E7" i="20"/>
  <c r="E13" i="20"/>
  <c r="E8" i="20"/>
  <c r="E14" i="20"/>
  <c r="E9" i="20"/>
  <c r="F7" i="20"/>
  <c r="F11" i="20"/>
  <c r="G11" i="20"/>
  <c r="F12" i="20"/>
  <c r="G12" i="20"/>
  <c r="F13" i="20"/>
  <c r="G13" i="20"/>
  <c r="F14" i="20"/>
  <c r="G14" i="20"/>
  <c r="H11" i="20"/>
  <c r="I11" i="20"/>
  <c r="J11" i="20"/>
  <c r="E15" i="20"/>
  <c r="F15" i="20"/>
  <c r="G15" i="20"/>
  <c r="E16" i="20"/>
  <c r="F16" i="20"/>
  <c r="G16" i="20"/>
  <c r="E17" i="20"/>
  <c r="F17" i="20"/>
  <c r="G17" i="20"/>
  <c r="K11" i="20"/>
  <c r="H15" i="20"/>
  <c r="I15" i="20"/>
  <c r="J15" i="20"/>
  <c r="E28" i="20"/>
  <c r="E23" i="20"/>
  <c r="E29" i="20"/>
  <c r="E24" i="20"/>
  <c r="E30" i="20"/>
  <c r="E25" i="20"/>
  <c r="E31" i="20"/>
  <c r="E26" i="20"/>
  <c r="F24" i="20"/>
  <c r="F28" i="20"/>
  <c r="G28" i="20"/>
  <c r="F29" i="20"/>
  <c r="G29" i="20"/>
  <c r="F30" i="20"/>
  <c r="G30" i="20"/>
  <c r="F31" i="20"/>
  <c r="G31" i="20"/>
  <c r="H28" i="20"/>
  <c r="I28" i="20"/>
  <c r="J28" i="20"/>
  <c r="E32" i="20"/>
  <c r="F32" i="20"/>
  <c r="G32" i="20"/>
  <c r="E33" i="20"/>
  <c r="F33" i="20"/>
  <c r="G33" i="20"/>
  <c r="E34" i="20"/>
  <c r="F34" i="20"/>
  <c r="G34" i="20"/>
  <c r="E35" i="20"/>
  <c r="F35" i="20"/>
  <c r="G35" i="20"/>
  <c r="H32" i="20"/>
  <c r="I32" i="20"/>
  <c r="J32" i="20"/>
  <c r="E45" i="20"/>
  <c r="E40" i="20"/>
  <c r="E46" i="20"/>
  <c r="E41" i="20"/>
  <c r="E47" i="20"/>
  <c r="F41" i="20"/>
  <c r="E42" i="20"/>
  <c r="F45" i="20"/>
  <c r="G45" i="20"/>
  <c r="F46" i="20"/>
  <c r="G46" i="20"/>
  <c r="F47" i="20"/>
  <c r="G47" i="20"/>
  <c r="H45" i="20"/>
  <c r="I45" i="20"/>
  <c r="J45" i="20"/>
  <c r="E49" i="20"/>
  <c r="F49" i="20"/>
  <c r="G49" i="20"/>
  <c r="E50" i="20"/>
  <c r="F50" i="20"/>
  <c r="G50" i="20"/>
  <c r="E51" i="20"/>
  <c r="F51" i="20"/>
  <c r="G51" i="20"/>
  <c r="E52" i="20"/>
  <c r="F52" i="20"/>
  <c r="G52" i="20"/>
  <c r="H49" i="20"/>
  <c r="I49" i="20"/>
  <c r="J49" i="20"/>
  <c r="E62" i="20"/>
  <c r="E57" i="20"/>
  <c r="E63" i="20"/>
  <c r="E58" i="20"/>
  <c r="E64" i="20"/>
  <c r="E59" i="20"/>
  <c r="E65" i="20"/>
  <c r="E60" i="20"/>
  <c r="F58" i="20"/>
  <c r="F62" i="20"/>
  <c r="G62" i="20"/>
  <c r="F63" i="20"/>
  <c r="G63" i="20"/>
  <c r="F64" i="20"/>
  <c r="G64" i="20"/>
  <c r="F65" i="20"/>
  <c r="G65" i="20"/>
  <c r="H62" i="20"/>
  <c r="I62" i="20"/>
  <c r="J62" i="20"/>
  <c r="E66" i="20"/>
  <c r="F66" i="20"/>
  <c r="G66" i="20"/>
  <c r="E67" i="20"/>
  <c r="F67" i="20"/>
  <c r="G67" i="20"/>
  <c r="E68" i="20"/>
  <c r="F68" i="20"/>
  <c r="G68" i="20"/>
  <c r="E69" i="20"/>
  <c r="F69" i="20"/>
  <c r="G69" i="20"/>
  <c r="H66" i="20"/>
  <c r="I66" i="20"/>
  <c r="J66" i="20"/>
  <c r="E11" i="19"/>
  <c r="E6" i="19"/>
  <c r="E12" i="19"/>
  <c r="E7" i="19"/>
  <c r="E13" i="19"/>
  <c r="E8" i="19"/>
  <c r="E14" i="19"/>
  <c r="E9" i="19"/>
  <c r="F7" i="19"/>
  <c r="F11" i="19"/>
  <c r="G11" i="19"/>
  <c r="F12" i="19"/>
  <c r="G12" i="19"/>
  <c r="F13" i="19"/>
  <c r="G13" i="19"/>
  <c r="F14" i="19"/>
  <c r="G14" i="19"/>
  <c r="H11" i="19"/>
  <c r="I11" i="19"/>
  <c r="J11" i="19"/>
  <c r="E15" i="19"/>
  <c r="F15" i="19"/>
  <c r="G15" i="19"/>
  <c r="E16" i="19"/>
  <c r="F16" i="19"/>
  <c r="G16" i="19"/>
  <c r="E17" i="19"/>
  <c r="F17" i="19"/>
  <c r="G17" i="19"/>
  <c r="K11" i="19"/>
  <c r="H15" i="19"/>
  <c r="I15" i="19"/>
  <c r="J15" i="19"/>
  <c r="E28" i="19"/>
  <c r="E23" i="19"/>
  <c r="E29" i="19"/>
  <c r="E24" i="19"/>
  <c r="E30" i="19"/>
  <c r="E25" i="19"/>
  <c r="E31" i="19"/>
  <c r="E26" i="19"/>
  <c r="F24" i="19"/>
  <c r="F28" i="19"/>
  <c r="G28" i="19"/>
  <c r="F29" i="19"/>
  <c r="G29" i="19"/>
  <c r="F30" i="19"/>
  <c r="G30" i="19"/>
  <c r="F31" i="19"/>
  <c r="G31" i="19"/>
  <c r="H28" i="19"/>
  <c r="I28" i="19"/>
  <c r="J28" i="19"/>
  <c r="E32" i="19"/>
  <c r="F32" i="19"/>
  <c r="G32" i="19"/>
  <c r="E33" i="19"/>
  <c r="F33" i="19"/>
  <c r="G33" i="19"/>
  <c r="E34" i="19"/>
  <c r="F34" i="19"/>
  <c r="G34" i="19"/>
  <c r="E35" i="19"/>
  <c r="F35" i="19"/>
  <c r="G35" i="19"/>
  <c r="H32" i="19"/>
  <c r="I32" i="19"/>
  <c r="J32" i="19"/>
  <c r="E45" i="19"/>
  <c r="E40" i="19"/>
  <c r="E46" i="19"/>
  <c r="E41" i="19"/>
  <c r="E47" i="19"/>
  <c r="F41" i="19"/>
  <c r="E42" i="19"/>
  <c r="F45" i="19"/>
  <c r="G45" i="19"/>
  <c r="F46" i="19"/>
  <c r="G46" i="19"/>
  <c r="F47" i="19"/>
  <c r="G47" i="19"/>
  <c r="H45" i="19"/>
  <c r="I45" i="19"/>
  <c r="J45" i="19"/>
  <c r="E49" i="19"/>
  <c r="F49" i="19"/>
  <c r="G49" i="19"/>
  <c r="E50" i="19"/>
  <c r="F50" i="19"/>
  <c r="G50" i="19"/>
  <c r="E51" i="19"/>
  <c r="F51" i="19"/>
  <c r="G51" i="19"/>
  <c r="E52" i="19"/>
  <c r="F52" i="19"/>
  <c r="G52" i="19"/>
  <c r="H49" i="19"/>
  <c r="I49" i="19"/>
  <c r="J49" i="19"/>
  <c r="E62" i="19"/>
  <c r="E57" i="19"/>
  <c r="E63" i="19"/>
  <c r="E58" i="19"/>
  <c r="E64" i="19"/>
  <c r="E59" i="19"/>
  <c r="E65" i="19"/>
  <c r="E60" i="19"/>
  <c r="F58" i="19"/>
  <c r="F62" i="19"/>
  <c r="G62" i="19"/>
  <c r="F63" i="19"/>
  <c r="G63" i="19"/>
  <c r="F64" i="19"/>
  <c r="G64" i="19"/>
  <c r="F65" i="19"/>
  <c r="G65" i="19"/>
  <c r="H62" i="19"/>
  <c r="I62" i="19"/>
  <c r="J62" i="19"/>
  <c r="E66" i="19"/>
  <c r="F66" i="19"/>
  <c r="G66" i="19"/>
  <c r="E67" i="19"/>
  <c r="F67" i="19"/>
  <c r="G67" i="19"/>
  <c r="E68" i="19"/>
  <c r="F68" i="19"/>
  <c r="G68" i="19"/>
  <c r="E69" i="19"/>
  <c r="F69" i="19"/>
  <c r="G69" i="19"/>
  <c r="H66" i="19"/>
  <c r="I66" i="19"/>
  <c r="J66" i="19"/>
  <c r="D24" i="5"/>
  <c r="E20" i="5"/>
  <c r="C20" i="5"/>
  <c r="E19" i="5"/>
  <c r="C19" i="5"/>
  <c r="E18" i="5"/>
  <c r="C18" i="5"/>
  <c r="C39" i="18"/>
  <c r="C36" i="18"/>
  <c r="C33" i="18"/>
  <c r="F28" i="18"/>
  <c r="F29" i="18"/>
  <c r="E28" i="18"/>
  <c r="E29" i="18"/>
  <c r="D28" i="18"/>
  <c r="D29" i="18"/>
  <c r="C28" i="18"/>
  <c r="C29" i="18"/>
  <c r="F27" i="18"/>
  <c r="E27" i="18"/>
  <c r="D27" i="18"/>
  <c r="C27" i="18"/>
  <c r="C34" i="17"/>
  <c r="C37" i="17"/>
  <c r="C40" i="17"/>
  <c r="F29" i="17"/>
  <c r="F30" i="17"/>
  <c r="E29" i="17"/>
  <c r="E30" i="17"/>
  <c r="D29" i="17"/>
  <c r="D30" i="17"/>
  <c r="C29" i="17"/>
  <c r="C30" i="17"/>
  <c r="F28" i="17"/>
  <c r="E28" i="17"/>
  <c r="D28" i="17"/>
  <c r="C28" i="17"/>
  <c r="B22" i="16"/>
  <c r="B26" i="15"/>
  <c r="B31" i="13"/>
  <c r="B27" i="13"/>
  <c r="B23" i="13"/>
  <c r="B26" i="12"/>
  <c r="C55" i="9"/>
  <c r="C52" i="9"/>
  <c r="C49" i="9"/>
  <c r="C54" i="10"/>
  <c r="C51" i="10"/>
  <c r="C48" i="10"/>
  <c r="D44" i="9"/>
  <c r="D45" i="9"/>
  <c r="F44" i="9"/>
  <c r="F45" i="9"/>
  <c r="E44" i="9"/>
  <c r="E45" i="9"/>
  <c r="C44" i="9"/>
  <c r="C45" i="9"/>
  <c r="F43" i="9"/>
  <c r="E43" i="9"/>
  <c r="D43" i="9"/>
  <c r="C43" i="9"/>
  <c r="F43" i="10"/>
  <c r="F44" i="10"/>
  <c r="E43" i="10"/>
  <c r="E44" i="10"/>
  <c r="D43" i="10"/>
  <c r="D44" i="10"/>
  <c r="C43" i="10"/>
  <c r="C44" i="10"/>
  <c r="F42" i="10"/>
  <c r="E42" i="10"/>
  <c r="D42" i="10"/>
  <c r="C42" i="10"/>
  <c r="B32" i="8"/>
  <c r="B29" i="8"/>
  <c r="B26" i="8"/>
  <c r="B23" i="8"/>
  <c r="B28" i="7"/>
  <c r="B31" i="7"/>
  <c r="B25" i="7"/>
  <c r="B22" i="7"/>
  <c r="E20" i="6"/>
  <c r="B20" i="6"/>
  <c r="B27" i="3"/>
  <c r="B30" i="2"/>
  <c r="B27" i="2"/>
  <c r="B24" i="2"/>
  <c r="K23" i="1"/>
  <c r="B29" i="1"/>
  <c r="B26" i="1"/>
  <c r="B23" i="1"/>
  <c r="F16" i="6"/>
  <c r="F17" i="6"/>
  <c r="F15" i="6"/>
  <c r="E16" i="6"/>
  <c r="E17" i="6"/>
  <c r="E15" i="6"/>
  <c r="C16" i="6"/>
  <c r="C17" i="6"/>
  <c r="C15" i="6"/>
  <c r="B16" i="6"/>
  <c r="B17" i="6"/>
  <c r="B15" i="6"/>
  <c r="D50" i="14"/>
  <c r="D43" i="14"/>
  <c r="D38" i="14"/>
  <c r="D44" i="14"/>
  <c r="D39" i="14"/>
  <c r="D45" i="14"/>
  <c r="D40" i="14"/>
  <c r="D46" i="14"/>
  <c r="D41" i="14"/>
  <c r="E39" i="14"/>
  <c r="E50" i="14"/>
  <c r="F50" i="14"/>
  <c r="D49" i="14"/>
  <c r="E49" i="14"/>
  <c r="F49" i="14"/>
  <c r="D48" i="14"/>
  <c r="E48" i="14"/>
  <c r="F48" i="14"/>
  <c r="D47" i="14"/>
  <c r="H47" i="14"/>
  <c r="I47" i="14"/>
  <c r="E47" i="14"/>
  <c r="F47" i="14"/>
  <c r="G47" i="14"/>
  <c r="E46" i="14"/>
  <c r="F46" i="14"/>
  <c r="E45" i="14"/>
  <c r="F45" i="14"/>
  <c r="E44" i="14"/>
  <c r="F44" i="14"/>
  <c r="E43" i="14"/>
  <c r="F43" i="14"/>
  <c r="J43" i="14"/>
  <c r="H43" i="14"/>
  <c r="I43" i="14"/>
  <c r="G43" i="14"/>
  <c r="D32" i="14"/>
  <c r="D26" i="14"/>
  <c r="D21" i="14"/>
  <c r="D27" i="14"/>
  <c r="D22" i="14"/>
  <c r="D28" i="14"/>
  <c r="D23" i="14"/>
  <c r="D29" i="14"/>
  <c r="D24" i="14"/>
  <c r="E22" i="14"/>
  <c r="E32" i="14"/>
  <c r="F32" i="14"/>
  <c r="D31" i="14"/>
  <c r="E31" i="14"/>
  <c r="F31" i="14"/>
  <c r="D30" i="14"/>
  <c r="H30" i="14"/>
  <c r="I30" i="14"/>
  <c r="E30" i="14"/>
  <c r="F30" i="14"/>
  <c r="G30" i="14"/>
  <c r="E29" i="14"/>
  <c r="F29" i="14"/>
  <c r="E28" i="14"/>
  <c r="F28" i="14"/>
  <c r="E27" i="14"/>
  <c r="F27" i="14"/>
  <c r="E26" i="14"/>
  <c r="F26" i="14"/>
  <c r="J26" i="14"/>
  <c r="H26" i="14"/>
  <c r="I26" i="14"/>
  <c r="G26" i="14"/>
  <c r="D17" i="14"/>
  <c r="D10" i="14"/>
  <c r="D5" i="14"/>
  <c r="D11" i="14"/>
  <c r="D6" i="14"/>
  <c r="D12" i="14"/>
  <c r="D7" i="14"/>
  <c r="D13" i="14"/>
  <c r="D8" i="14"/>
  <c r="E6" i="14"/>
  <c r="E17" i="14"/>
  <c r="F17" i="14"/>
  <c r="D16" i="14"/>
  <c r="E16" i="14"/>
  <c r="F16" i="14"/>
  <c r="D15" i="14"/>
  <c r="E15" i="14"/>
  <c r="F15" i="14"/>
  <c r="D14" i="14"/>
  <c r="H14" i="14"/>
  <c r="I14" i="14"/>
  <c r="E14" i="14"/>
  <c r="F14" i="14"/>
  <c r="G14" i="14"/>
  <c r="E13" i="14"/>
  <c r="F13" i="14"/>
  <c r="E12" i="14"/>
  <c r="F12" i="14"/>
  <c r="E11" i="14"/>
  <c r="F11" i="14"/>
  <c r="E10" i="14"/>
  <c r="F10" i="14"/>
  <c r="J10" i="14"/>
  <c r="H10" i="14"/>
  <c r="I10" i="14"/>
  <c r="G10" i="14"/>
  <c r="C19" i="16"/>
  <c r="B19" i="16"/>
  <c r="C18" i="16"/>
  <c r="B18" i="16"/>
  <c r="C17" i="16"/>
  <c r="B17" i="16"/>
  <c r="D23" i="15"/>
  <c r="B23" i="15"/>
  <c r="D22" i="15"/>
  <c r="B22" i="15"/>
  <c r="D21" i="15"/>
  <c r="B21" i="15"/>
  <c r="E18" i="13"/>
  <c r="E19" i="13"/>
  <c r="D18" i="13"/>
  <c r="D19" i="13"/>
  <c r="C18" i="13"/>
  <c r="C19" i="13"/>
  <c r="B18" i="13"/>
  <c r="B19" i="13"/>
  <c r="E17" i="13"/>
  <c r="D17" i="13"/>
  <c r="C17" i="13"/>
  <c r="B17" i="13"/>
  <c r="C22" i="12"/>
  <c r="C23" i="12"/>
  <c r="B23" i="12"/>
  <c r="B22" i="12"/>
  <c r="C21" i="12"/>
  <c r="B21" i="12"/>
  <c r="B6" i="11"/>
  <c r="B5" i="11"/>
  <c r="E17" i="7"/>
  <c r="E18" i="7"/>
  <c r="D17" i="7"/>
  <c r="D18" i="7"/>
  <c r="C17" i="7"/>
  <c r="C18" i="7"/>
  <c r="B17" i="7"/>
  <c r="B18" i="7"/>
  <c r="E16" i="7"/>
  <c r="D16" i="7"/>
  <c r="C16" i="7"/>
  <c r="B16" i="7"/>
  <c r="B17" i="8"/>
  <c r="C17" i="8"/>
  <c r="D17" i="8"/>
  <c r="E17" i="8"/>
  <c r="B18" i="8"/>
  <c r="C18" i="8"/>
  <c r="D18" i="8"/>
  <c r="E18" i="8"/>
  <c r="B19" i="8"/>
  <c r="C19" i="8"/>
  <c r="D19" i="8"/>
  <c r="E19" i="8"/>
  <c r="E18" i="4"/>
  <c r="C18" i="4"/>
  <c r="D18" i="4"/>
  <c r="B18" i="4"/>
  <c r="B33" i="4"/>
  <c r="E17" i="4"/>
  <c r="C17" i="4"/>
  <c r="D17" i="4"/>
  <c r="B17" i="4"/>
  <c r="E16" i="4"/>
  <c r="C16" i="4"/>
  <c r="D16" i="4"/>
  <c r="B16" i="4"/>
  <c r="B30" i="4"/>
  <c r="B27" i="4"/>
  <c r="B24" i="4"/>
  <c r="B21" i="4"/>
  <c r="D23" i="3"/>
  <c r="D24" i="3"/>
  <c r="D22" i="3"/>
  <c r="B23" i="3"/>
  <c r="B24" i="3"/>
  <c r="B22" i="3"/>
  <c r="H19" i="2"/>
  <c r="H18" i="2"/>
  <c r="H17" i="2"/>
  <c r="F19" i="2"/>
  <c r="F18" i="2"/>
  <c r="F17" i="2"/>
  <c r="D19" i="2"/>
  <c r="D18" i="2"/>
  <c r="D17" i="2"/>
  <c r="K29" i="1"/>
  <c r="K18" i="1"/>
  <c r="K19" i="1"/>
  <c r="K17" i="1"/>
  <c r="M18" i="1"/>
  <c r="M19" i="1"/>
  <c r="M17" i="1"/>
  <c r="K26" i="1"/>
  <c r="Q18" i="1"/>
  <c r="Q19" i="1"/>
  <c r="O18" i="1"/>
  <c r="O19" i="1"/>
  <c r="Q17" i="1"/>
  <c r="O17" i="1"/>
  <c r="H18" i="1"/>
  <c r="H19" i="1"/>
  <c r="F18" i="1"/>
  <c r="F19" i="1"/>
  <c r="D18" i="1"/>
  <c r="D19" i="1"/>
  <c r="B18" i="1"/>
  <c r="B19" i="1"/>
  <c r="H17" i="1"/>
  <c r="F17" i="1"/>
  <c r="D17" i="1"/>
  <c r="B17" i="1"/>
  <c r="K62" i="19"/>
  <c r="K45" i="19"/>
  <c r="K28" i="19"/>
  <c r="K62" i="20"/>
  <c r="K45" i="20"/>
  <c r="K28" i="20"/>
  <c r="K67" i="21"/>
  <c r="K49" i="21"/>
  <c r="K30" i="21"/>
  <c r="K12" i="21"/>
  <c r="K66" i="24"/>
  <c r="K48" i="24"/>
  <c r="K29" i="24"/>
  <c r="K11" i="24"/>
</calcChain>
</file>

<file path=xl/sharedStrings.xml><?xml version="1.0" encoding="utf-8"?>
<sst xmlns="http://schemas.openxmlformats.org/spreadsheetml/2006/main" count="463" uniqueCount="124">
  <si>
    <t>WT</t>
  </si>
  <si>
    <t>Average</t>
  </si>
  <si>
    <t>STD</t>
  </si>
  <si>
    <t>SEM</t>
  </si>
  <si>
    <t>GIR</t>
  </si>
  <si>
    <t>48hpf</t>
  </si>
  <si>
    <t>72hpf</t>
  </si>
  <si>
    <t>Cyp26a1 mRNA Ventricle counts</t>
  </si>
  <si>
    <t>Circularity</t>
  </si>
  <si>
    <t>Ectopic Cells</t>
  </si>
  <si>
    <t>Ectopic CMs</t>
  </si>
  <si>
    <t>FGF rescue ectopic CMs</t>
  </si>
  <si>
    <t>mfap4 counts at 48</t>
  </si>
  <si>
    <t>mmp9</t>
  </si>
  <si>
    <t>b-actin</t>
  </si>
  <si>
    <t>DCt</t>
  </si>
  <si>
    <t>DDCt</t>
  </si>
  <si>
    <t>2-DDCt</t>
  </si>
  <si>
    <t>average</t>
  </si>
  <si>
    <t>Dev. St.</t>
  </si>
  <si>
    <t>Err. St.</t>
  </si>
  <si>
    <t>ttest</t>
  </si>
  <si>
    <t>Circularity measurement for GM6001 rescue</t>
  </si>
  <si>
    <t>GM6001 rescue Zo1/Cell Height</t>
  </si>
  <si>
    <t>Cyp26 deficient +GM6001</t>
  </si>
  <si>
    <t>Cyp26 deficient</t>
  </si>
  <si>
    <t>GM6001 treated</t>
  </si>
  <si>
    <t>Control</t>
  </si>
  <si>
    <t>Cyp26 deficient+GM6001 treated</t>
  </si>
  <si>
    <t>CA-Fgfr</t>
  </si>
  <si>
    <t>Cyp26 deficient + CA-Fgfr</t>
  </si>
  <si>
    <t>RT-qPCR for MMP9</t>
  </si>
  <si>
    <t>mpx counts - neutrophils</t>
  </si>
  <si>
    <t>Cyp26 deficient + CA-Fgfr with second heatshock at 72hpf</t>
  </si>
  <si>
    <t>Average # of ectopic Cells in CA-Fgfr heat shock rescue</t>
  </si>
  <si>
    <t>cyp26c1 MO</t>
  </si>
  <si>
    <t>gir</t>
  </si>
  <si>
    <t>gir+c1</t>
  </si>
  <si>
    <t xml:space="preserve">cyp26a1 mRNA </t>
  </si>
  <si>
    <t>Cyp26 deficient + cyp26a1 mRNA</t>
  </si>
  <si>
    <t>DEAB</t>
  </si>
  <si>
    <t>Cyp26 deficient + DEAB</t>
  </si>
  <si>
    <t>RA treated ventricular counts</t>
  </si>
  <si>
    <t>DMSO - 48hpf</t>
  </si>
  <si>
    <t>2uM RA - 48hpf</t>
  </si>
  <si>
    <t>DMSO - 72 hpf</t>
  </si>
  <si>
    <t>2uM RA - 72 hpf</t>
  </si>
  <si>
    <t>Keto treatment cardiomyocyte counts at 48hpf</t>
  </si>
  <si>
    <t>t-test control vs gir+c1</t>
  </si>
  <si>
    <t>t-test control vs gir</t>
  </si>
  <si>
    <t>t-test cyp26c1 MO vs gir</t>
  </si>
  <si>
    <t>t-test cyp26c1 vs gir+c1</t>
  </si>
  <si>
    <t>t-test gir vs gir+c1</t>
  </si>
  <si>
    <t>control</t>
  </si>
  <si>
    <t>Atrial cardiomyocyte  counts 48 hpf</t>
  </si>
  <si>
    <t>Ventricular cardiomyocyte counts</t>
  </si>
  <si>
    <t>cyp26c1 deficient</t>
  </si>
  <si>
    <t>cyp26c1</t>
  </si>
  <si>
    <t>Cyp26 deficient atrial cardiomyocyte counts 48 hpf</t>
  </si>
  <si>
    <t>Kaede OFT addition</t>
  </si>
  <si>
    <t>DEAB treated ventricular counts</t>
  </si>
  <si>
    <t>t-test</t>
  </si>
  <si>
    <t>control vs gir</t>
  </si>
  <si>
    <t>control vs gir+c1</t>
  </si>
  <si>
    <t>gir vs gir+c1</t>
  </si>
  <si>
    <t>t-test at 48 hpf</t>
  </si>
  <si>
    <t>t-test at 72 hpf</t>
  </si>
  <si>
    <t>t-test 48 hpf</t>
  </si>
  <si>
    <t>t-test 72 hpf</t>
  </si>
  <si>
    <t>control vs DEAB</t>
  </si>
  <si>
    <t>control vs Cyp26 deficient</t>
  </si>
  <si>
    <t>control vs Cyp26 deficient + DEAB</t>
  </si>
  <si>
    <t>Cyp26 deficient vs Cyp26 deficient + DEAB</t>
  </si>
  <si>
    <t>control vs cyp26a1 mRNA</t>
  </si>
  <si>
    <t>cyp26a1 mRNA vs Cyp26 deficient</t>
  </si>
  <si>
    <t>Cyp26 deficient vs Cyp26 deficient + cyp26a1 mRNA</t>
  </si>
  <si>
    <t>ZO1/cell height</t>
  </si>
  <si>
    <t>cell</t>
  </si>
  <si>
    <t>ZO1/Cell height Gir</t>
  </si>
  <si>
    <t>Circularity measurements in gir embryos</t>
  </si>
  <si>
    <t>control vs cyp26c1 MO</t>
  </si>
  <si>
    <t>control vs Cyp26 deficient + CA-Fgfr</t>
  </si>
  <si>
    <t>Cyp26 deficient vs Cyp26 deficient + CA-Fgfr</t>
  </si>
  <si>
    <t>mmp9 - control vs cyp26c1 MO at 48hpf</t>
  </si>
  <si>
    <t>mmp9 - control vs gir+c1 at 48hpf</t>
  </si>
  <si>
    <t>mmp9 -  control vs gir at 48hpf</t>
  </si>
  <si>
    <t>ZO1/Cell Height</t>
  </si>
  <si>
    <t>control vs GM6001</t>
  </si>
  <si>
    <t>control vs Cyp26 deficient + GM6001</t>
  </si>
  <si>
    <t>DMSO 48</t>
  </si>
  <si>
    <t xml:space="preserve">Keto Cell Counts </t>
    <phoneticPr fontId="0" type="noConversion"/>
  </si>
  <si>
    <t>ventricle</t>
  </si>
  <si>
    <t>Ventricle</t>
  </si>
  <si>
    <t>mef2cb</t>
  </si>
  <si>
    <t>ltbp3</t>
  </si>
  <si>
    <t>nkx2.5</t>
  </si>
  <si>
    <t>nkx2.5 control vs Cyp26 deficient 48hpf</t>
  </si>
  <si>
    <t>nkx2.5 control vs Cyp26 deficient 36hpf</t>
  </si>
  <si>
    <t>nkx2.5 control vs Cyp26 deficient 24hpf</t>
  </si>
  <si>
    <t>nkx2.5 control vs Cyp26 deficient 16s</t>
  </si>
  <si>
    <t>total nkx+</t>
  </si>
  <si>
    <t>Total nkx+ cells</t>
  </si>
  <si>
    <t>Percentage</t>
  </si>
  <si>
    <t>Double Positve</t>
  </si>
  <si>
    <t>pH3+ Nkx+ cell</t>
  </si>
  <si>
    <t>tbx1</t>
  </si>
  <si>
    <t>tbx1 control vs Cyp26 deficient 48hpf</t>
  </si>
  <si>
    <t>tbx1 control vs Cyp26 deficient 36hpf</t>
  </si>
  <si>
    <t>tbx1 control vs Cyp26 deficient 24hpf</t>
  </si>
  <si>
    <t>tbx1 control vs Cyp26 deficient 16s</t>
  </si>
  <si>
    <t>RT-qPCR for mef2cb</t>
  </si>
  <si>
    <t>RT-qPCR for ltbp3</t>
  </si>
  <si>
    <t>RT-qPCR for nkx2.5</t>
  </si>
  <si>
    <t>RT-qPCR for tbx5</t>
  </si>
  <si>
    <t>Chi Squared Test</t>
  </si>
  <si>
    <t>p&lt;0.05</t>
  </si>
  <si>
    <t>mef2cb control vs Cyp26 deficient 16s</t>
  </si>
  <si>
    <t>mef2cb control vs Cyp26 deficient 24hpf</t>
  </si>
  <si>
    <t>mef2cb control vs Cyp26 deficient 36hpf</t>
  </si>
  <si>
    <t>mef2cb control vs Cyp26 deficient 48hpf</t>
  </si>
  <si>
    <t>ltbp3 control vs Cyp26 deficient 16s</t>
  </si>
  <si>
    <t>ltbp3 control vs Cyp26 deficient 24hpf</t>
  </si>
  <si>
    <t>ltbp3 control vs Cyp26 deficient 36hpf</t>
  </si>
  <si>
    <t>ltbp3 control vs Cyp26 deficient 48hpf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</si>
</sst>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0000000000"/>
    <numFmt numFmtId="165" formatCode="0.00_ ;\-0.00\ "/>
    <numFmt numFmtId="166" formatCode="0.000000000000000"/>
    <numFmt numFmtId="167" formatCode="_(* #,##0.0000000_);_(* \(#,##0.0000000\);_(* &quot;-&quot;??_);_(@_)"/>
    <numFmt numFmtId="168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4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14" fontId="0" fillId="0" borderId="0" xfId="0" applyNumberFormat="1"/>
    <xf numFmtId="0" fontId="6" fillId="0" borderId="0" xfId="0" applyFont="1"/>
    <xf numFmtId="43" fontId="0" fillId="0" borderId="0" xfId="1" applyFont="1"/>
    <xf numFmtId="0" fontId="0" fillId="0" borderId="0" xfId="0" applyFill="1"/>
    <xf numFmtId="0" fontId="3" fillId="0" borderId="0" xfId="0" applyFont="1" applyFill="1"/>
    <xf numFmtId="10" fontId="0" fillId="0" borderId="0" xfId="0" applyNumberFormat="1"/>
    <xf numFmtId="10" fontId="0" fillId="0" borderId="0" xfId="0" applyNumberFormat="1" applyFill="1"/>
    <xf numFmtId="10" fontId="3" fillId="0" borderId="0" xfId="0" applyNumberFormat="1" applyFont="1"/>
    <xf numFmtId="0" fontId="0" fillId="0" borderId="0" xfId="0" applyNumberFormat="1"/>
    <xf numFmtId="164" fontId="7" fillId="0" borderId="0" xfId="0" applyNumberFormat="1" applyFont="1"/>
    <xf numFmtId="165" fontId="7" fillId="0" borderId="0" xfId="0" applyNumberFormat="1" applyFont="1"/>
    <xf numFmtId="0" fontId="7" fillId="0" borderId="0" xfId="0" applyFont="1"/>
    <xf numFmtId="166" fontId="7" fillId="0" borderId="0" xfId="0" applyNumberFormat="1" applyFont="1"/>
    <xf numFmtId="164" fontId="8" fillId="0" borderId="0" xfId="0" applyNumberFormat="1" applyFont="1"/>
    <xf numFmtId="0" fontId="9" fillId="0" borderId="0" xfId="0" applyFont="1"/>
    <xf numFmtId="165" fontId="6" fillId="0" borderId="0" xfId="0" applyNumberFormat="1" applyFont="1"/>
    <xf numFmtId="164" fontId="6" fillId="0" borderId="0" xfId="0" applyNumberFormat="1" applyFont="1"/>
    <xf numFmtId="166" fontId="6" fillId="0" borderId="0" xfId="0" applyNumberFormat="1" applyFont="1"/>
    <xf numFmtId="0" fontId="10" fillId="0" borderId="0" xfId="0" applyFont="1"/>
    <xf numFmtId="2" fontId="0" fillId="0" borderId="0" xfId="0" applyNumberFormat="1"/>
    <xf numFmtId="2" fontId="7" fillId="0" borderId="0" xfId="0" applyNumberFormat="1" applyFont="1"/>
    <xf numFmtId="167" fontId="0" fillId="0" borderId="0" xfId="53" applyNumberFormat="1" applyFont="1"/>
    <xf numFmtId="168" fontId="0" fillId="0" borderId="0" xfId="52" applyNumberFormat="1" applyFont="1"/>
    <xf numFmtId="0" fontId="0" fillId="0" borderId="0" xfId="0"/>
    <xf numFmtId="0" fontId="3" fillId="0" borderId="0" xfId="0" applyFont="1"/>
  </cellXfs>
  <cellStyles count="54">
    <cellStyle name="Comma" xfId="1" builtinId="3"/>
    <cellStyle name="Comma 2" xfId="5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Normal" xfId="0" builtinId="0"/>
    <cellStyle name="Percent" xfId="5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B21" sqref="B21:B29"/>
    </sheetView>
  </sheetViews>
  <sheetFormatPr defaultColWidth="10.6640625" defaultRowHeight="15.5" x14ac:dyDescent="0.35"/>
  <cols>
    <col min="6" max="6" width="11.83203125" bestFit="1" customWidth="1"/>
    <col min="8" max="8" width="11.83203125" bestFit="1" customWidth="1"/>
    <col min="17" max="17" width="12.1640625" bestFit="1" customWidth="1"/>
  </cols>
  <sheetData>
    <row r="1" spans="1:17" ht="16" x14ac:dyDescent="0.35">
      <c r="A1" t="s">
        <v>55</v>
      </c>
    </row>
    <row r="4" spans="1:17" ht="16" x14ac:dyDescent="0.35">
      <c r="A4" t="s">
        <v>5</v>
      </c>
      <c r="J4" t="s">
        <v>6</v>
      </c>
    </row>
    <row r="5" spans="1:17" ht="16" x14ac:dyDescent="0.35">
      <c r="B5" t="s">
        <v>53</v>
      </c>
      <c r="D5" t="s">
        <v>56</v>
      </c>
      <c r="F5" t="s">
        <v>36</v>
      </c>
      <c r="H5" t="s">
        <v>37</v>
      </c>
      <c r="K5" t="s">
        <v>53</v>
      </c>
      <c r="M5" t="s">
        <v>57</v>
      </c>
      <c r="O5" t="s">
        <v>36</v>
      </c>
      <c r="Q5" t="s">
        <v>37</v>
      </c>
    </row>
    <row r="6" spans="1:17" ht="16" x14ac:dyDescent="0.35">
      <c r="B6">
        <v>70</v>
      </c>
      <c r="D6">
        <v>61</v>
      </c>
      <c r="F6">
        <v>43</v>
      </c>
      <c r="H6">
        <v>41</v>
      </c>
      <c r="K6">
        <v>82</v>
      </c>
      <c r="M6">
        <v>68</v>
      </c>
      <c r="O6">
        <v>57</v>
      </c>
      <c r="Q6">
        <v>32</v>
      </c>
    </row>
    <row r="7" spans="1:17" ht="16" x14ac:dyDescent="0.35">
      <c r="B7">
        <v>74</v>
      </c>
      <c r="D7">
        <v>67</v>
      </c>
      <c r="F7">
        <v>52</v>
      </c>
      <c r="H7">
        <v>29</v>
      </c>
      <c r="K7">
        <v>80</v>
      </c>
      <c r="M7">
        <v>84</v>
      </c>
      <c r="O7">
        <v>56</v>
      </c>
      <c r="Q7">
        <v>31</v>
      </c>
    </row>
    <row r="8" spans="1:17" ht="16" x14ac:dyDescent="0.35">
      <c r="B8">
        <v>53</v>
      </c>
      <c r="D8">
        <v>67</v>
      </c>
      <c r="F8">
        <v>45</v>
      </c>
      <c r="H8">
        <v>33</v>
      </c>
      <c r="K8">
        <v>92</v>
      </c>
      <c r="M8">
        <v>87</v>
      </c>
      <c r="O8">
        <v>63</v>
      </c>
      <c r="Q8">
        <v>63</v>
      </c>
    </row>
    <row r="9" spans="1:17" ht="16" x14ac:dyDescent="0.35">
      <c r="B9">
        <v>69</v>
      </c>
      <c r="D9">
        <v>77</v>
      </c>
      <c r="F9">
        <v>58</v>
      </c>
      <c r="H9">
        <v>36</v>
      </c>
      <c r="K9">
        <v>101</v>
      </c>
      <c r="M9">
        <v>89</v>
      </c>
      <c r="O9">
        <v>80</v>
      </c>
      <c r="Q9">
        <v>19</v>
      </c>
    </row>
    <row r="10" spans="1:17" ht="16" x14ac:dyDescent="0.35">
      <c r="B10">
        <v>56</v>
      </c>
      <c r="D10">
        <v>57</v>
      </c>
      <c r="F10">
        <v>58</v>
      </c>
      <c r="H10">
        <v>34</v>
      </c>
      <c r="K10">
        <v>82</v>
      </c>
      <c r="M10">
        <v>90</v>
      </c>
      <c r="O10">
        <v>78</v>
      </c>
      <c r="Q10">
        <v>37</v>
      </c>
    </row>
    <row r="11" spans="1:17" ht="16" x14ac:dyDescent="0.35">
      <c r="B11">
        <v>75</v>
      </c>
      <c r="D11">
        <v>62</v>
      </c>
      <c r="F11">
        <v>47</v>
      </c>
      <c r="H11">
        <v>57</v>
      </c>
      <c r="K11">
        <v>68</v>
      </c>
      <c r="M11">
        <v>103</v>
      </c>
      <c r="O11">
        <v>68</v>
      </c>
      <c r="Q11">
        <v>35</v>
      </c>
    </row>
    <row r="12" spans="1:17" ht="16" x14ac:dyDescent="0.35">
      <c r="B12">
        <v>59</v>
      </c>
      <c r="D12">
        <v>62</v>
      </c>
      <c r="F12">
        <v>25</v>
      </c>
      <c r="H12">
        <v>58</v>
      </c>
      <c r="K12">
        <v>92</v>
      </c>
      <c r="M12">
        <v>85</v>
      </c>
      <c r="O12">
        <v>58</v>
      </c>
      <c r="Q12">
        <v>42</v>
      </c>
    </row>
    <row r="13" spans="1:17" ht="16" x14ac:dyDescent="0.35">
      <c r="B13">
        <v>73</v>
      </c>
      <c r="D13">
        <v>63</v>
      </c>
      <c r="F13">
        <v>41</v>
      </c>
      <c r="H13">
        <v>22</v>
      </c>
    </row>
    <row r="14" spans="1:17" ht="16" x14ac:dyDescent="0.35">
      <c r="B14">
        <v>69</v>
      </c>
      <c r="D14">
        <v>96</v>
      </c>
      <c r="F14">
        <v>41</v>
      </c>
      <c r="H14">
        <v>40</v>
      </c>
    </row>
    <row r="15" spans="1:17" ht="16" x14ac:dyDescent="0.35">
      <c r="B15">
        <v>61</v>
      </c>
      <c r="D15">
        <v>80</v>
      </c>
      <c r="F15">
        <v>46</v>
      </c>
      <c r="H15">
        <v>35</v>
      </c>
    </row>
    <row r="17" spans="1:17" ht="16" x14ac:dyDescent="0.35">
      <c r="A17" t="s">
        <v>1</v>
      </c>
      <c r="B17">
        <f>AVERAGE(B6:B15)</f>
        <v>65.900000000000006</v>
      </c>
      <c r="D17">
        <f>AVERAGE(D6:D15)</f>
        <v>69.2</v>
      </c>
      <c r="F17">
        <f>AVERAGE(F6:F15)</f>
        <v>45.6</v>
      </c>
      <c r="H17">
        <f>AVERAGE(H6:H15)</f>
        <v>38.5</v>
      </c>
      <c r="J17" t="s">
        <v>1</v>
      </c>
      <c r="K17">
        <f>AVERAGE(K6:K12)</f>
        <v>85.285714285714292</v>
      </c>
      <c r="M17">
        <f>AVERAGE(M6:M12)</f>
        <v>86.571428571428569</v>
      </c>
      <c r="O17">
        <f>AVERAGE(O6:O12)</f>
        <v>65.714285714285708</v>
      </c>
      <c r="Q17">
        <f>AVERAGE(Q6:Q12)</f>
        <v>37</v>
      </c>
    </row>
    <row r="18" spans="1:17" ht="16" x14ac:dyDescent="0.35">
      <c r="A18" t="s">
        <v>2</v>
      </c>
      <c r="B18">
        <f>STDEV(B6:B15)</f>
        <v>7.964504588066573</v>
      </c>
      <c r="D18">
        <f>STDEV(D6:D15)</f>
        <v>11.849050594878893</v>
      </c>
      <c r="F18">
        <f>STDEV(F6:F15)</f>
        <v>9.5707888912043284</v>
      </c>
      <c r="H18">
        <f>STDEV(H6:H15)</f>
        <v>11.36515141415488</v>
      </c>
      <c r="J18" t="s">
        <v>2</v>
      </c>
      <c r="K18">
        <f>STDEV(K6:K12)</f>
        <v>10.688222267435096</v>
      </c>
      <c r="M18">
        <f>STDEV(M6:M12)</f>
        <v>10.341778423094377</v>
      </c>
      <c r="O18">
        <f>STDEV(O6:O12)</f>
        <v>9.9785484200573347</v>
      </c>
      <c r="Q18">
        <f>STDEV(Q6:Q12)</f>
        <v>13.478377746103819</v>
      </c>
    </row>
    <row r="19" spans="1:17" ht="16" x14ac:dyDescent="0.35">
      <c r="A19" t="s">
        <v>3</v>
      </c>
      <c r="B19">
        <f>B18/SQRT(COUNT(B6:B15))</f>
        <v>2.5185974933151485</v>
      </c>
      <c r="D19">
        <f>D18/SQRT(COUNT(D6:D15))</f>
        <v>3.7469987990390368</v>
      </c>
      <c r="F19">
        <f>F18/SQRT(COUNT(F6:F15))</f>
        <v>3.0265491900843138</v>
      </c>
      <c r="H19">
        <f>H18/SQRT(COUNT(H6:H15))</f>
        <v>3.5939764421413041</v>
      </c>
      <c r="J19" t="s">
        <v>3</v>
      </c>
      <c r="K19">
        <f>K18/SQRT(COUNT(K6:K12))</f>
        <v>4.039768296716594</v>
      </c>
      <c r="M19">
        <f>M18/SQRT(COUNT(M6:M12))</f>
        <v>3.9088248316630629</v>
      </c>
      <c r="O19">
        <f>O18/SQRT(COUNT(O6:O12))</f>
        <v>3.7715367949840273</v>
      </c>
      <c r="Q19">
        <f>Q18/SQRT(COUNT(Q6:Q12))</f>
        <v>5.0943479418254256</v>
      </c>
    </row>
    <row r="21" spans="1:17" x14ac:dyDescent="0.35">
      <c r="B21" t="s">
        <v>65</v>
      </c>
      <c r="K21" t="s">
        <v>66</v>
      </c>
    </row>
    <row r="22" spans="1:17" x14ac:dyDescent="0.35">
      <c r="B22" t="s">
        <v>62</v>
      </c>
      <c r="K22" t="s">
        <v>62</v>
      </c>
    </row>
    <row r="23" spans="1:17" x14ac:dyDescent="0.35">
      <c r="B23">
        <f>TTEST(B6:B15,F6:F15,2,3)</f>
        <v>7.3378428328102697E-5</v>
      </c>
      <c r="K23">
        <f>TTEST(K6:K12,O6:O12,2,3)</f>
        <v>4.0894984238339744E-3</v>
      </c>
    </row>
    <row r="25" spans="1:17" x14ac:dyDescent="0.35">
      <c r="B25" t="s">
        <v>63</v>
      </c>
      <c r="K25" t="s">
        <v>63</v>
      </c>
    </row>
    <row r="26" spans="1:17" x14ac:dyDescent="0.35">
      <c r="B26">
        <f>TTEST(B6:B15,H6:H15,2,3)</f>
        <v>1.1340624565647006E-5</v>
      </c>
      <c r="K26">
        <f>TTEST(K6:K12,Q6:Q12,2,3)</f>
        <v>1.0686801135341013E-5</v>
      </c>
    </row>
    <row r="28" spans="1:17" x14ac:dyDescent="0.35">
      <c r="B28" t="s">
        <v>64</v>
      </c>
      <c r="K28" t="s">
        <v>64</v>
      </c>
    </row>
    <row r="29" spans="1:17" x14ac:dyDescent="0.35">
      <c r="B29">
        <f>TTEST(F6:F15,H6:H15,2,3)</f>
        <v>0.14861760821729411</v>
      </c>
      <c r="K29">
        <f>TTEST(O6:O12,Q6:Q12,2,3)</f>
        <v>8.464249621449062E-4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activeCell="B15" sqref="B15"/>
    </sheetView>
  </sheetViews>
  <sheetFormatPr defaultColWidth="10.6640625" defaultRowHeight="15.5" x14ac:dyDescent="0.35"/>
  <cols>
    <col min="2" max="2" width="15.5" customWidth="1"/>
    <col min="6" max="6" width="17.1640625" bestFit="1" customWidth="1"/>
    <col min="7" max="8" width="14.83203125" bestFit="1" customWidth="1"/>
  </cols>
  <sheetData>
    <row r="1" spans="1:11" x14ac:dyDescent="0.35">
      <c r="A1" t="s">
        <v>111</v>
      </c>
    </row>
    <row r="4" spans="1:11" x14ac:dyDescent="0.35">
      <c r="E4" s="25" t="s">
        <v>120</v>
      </c>
      <c r="F4" s="25"/>
      <c r="G4" s="25"/>
    </row>
    <row r="6" spans="1:11" x14ac:dyDescent="0.35">
      <c r="E6" s="12">
        <f>E11</f>
        <v>10.779999999999998</v>
      </c>
      <c r="G6" s="13"/>
    </row>
    <row r="7" spans="1:11" x14ac:dyDescent="0.35">
      <c r="E7" s="12">
        <f>E12</f>
        <v>10.309999999999999</v>
      </c>
      <c r="F7" s="12">
        <f>AVERAGE(E6:E9)</f>
        <v>10.599999999999998</v>
      </c>
    </row>
    <row r="8" spans="1:11" x14ac:dyDescent="0.35">
      <c r="E8" s="12">
        <f>E13</f>
        <v>10.889999999999997</v>
      </c>
      <c r="F8" s="13"/>
      <c r="G8" s="13"/>
      <c r="H8" s="13"/>
      <c r="I8" s="13"/>
      <c r="J8" s="13"/>
    </row>
    <row r="9" spans="1:11" x14ac:dyDescent="0.35">
      <c r="E9" s="12">
        <f>E14</f>
        <v>10.419999999999998</v>
      </c>
      <c r="F9" s="13"/>
      <c r="G9" s="13"/>
      <c r="H9" s="13"/>
      <c r="I9" s="13"/>
      <c r="J9" s="13"/>
    </row>
    <row r="10" spans="1:11" x14ac:dyDescent="0.35">
      <c r="C10" t="s">
        <v>94</v>
      </c>
      <c r="D10" t="s">
        <v>14</v>
      </c>
      <c r="E10" s="16" t="s">
        <v>15</v>
      </c>
      <c r="F10" s="16" t="s">
        <v>16</v>
      </c>
      <c r="G10" s="16" t="s">
        <v>17</v>
      </c>
      <c r="H10" s="16" t="s">
        <v>18</v>
      </c>
      <c r="I10" s="16" t="s">
        <v>19</v>
      </c>
      <c r="J10" s="16" t="s">
        <v>20</v>
      </c>
      <c r="K10" s="16" t="s">
        <v>21</v>
      </c>
    </row>
    <row r="11" spans="1:11" x14ac:dyDescent="0.35">
      <c r="B11" t="s">
        <v>53</v>
      </c>
      <c r="C11">
        <v>27.47</v>
      </c>
      <c r="D11">
        <v>16.690000000000001</v>
      </c>
      <c r="E11" s="12">
        <f t="shared" ref="E11:E17" si="0">C11-D11</f>
        <v>10.779999999999998</v>
      </c>
      <c r="F11" s="12">
        <f>E11-F7</f>
        <v>0.17999999999999972</v>
      </c>
      <c r="G11" s="11">
        <f t="shared" ref="G11:G17" si="1">2^-F11</f>
        <v>0.88270299629065507</v>
      </c>
      <c r="H11" s="15">
        <f>AVERAGE(G11:G14)</f>
        <v>1.0140323044590756</v>
      </c>
      <c r="I11" s="13">
        <f>STDEV(G11:G14)</f>
        <v>0.19438573790710104</v>
      </c>
      <c r="J11" s="13">
        <f>I11/SQRT(4)</f>
        <v>9.7192868953550518E-2</v>
      </c>
      <c r="K11">
        <f>TTEST(G11:G14,G15:G18,2,2)</f>
        <v>0.1233127904143857</v>
      </c>
    </row>
    <row r="12" spans="1:11" x14ac:dyDescent="0.35">
      <c r="C12">
        <v>27.43</v>
      </c>
      <c r="D12">
        <v>17.12</v>
      </c>
      <c r="E12" s="12">
        <f t="shared" si="0"/>
        <v>10.309999999999999</v>
      </c>
      <c r="F12" s="12">
        <f>E12-F7</f>
        <v>-0.28999999999999915</v>
      </c>
      <c r="G12" s="11">
        <f t="shared" si="1"/>
        <v>1.2226402776920677</v>
      </c>
      <c r="H12" s="13"/>
      <c r="I12" s="13"/>
      <c r="J12" s="13"/>
    </row>
    <row r="13" spans="1:11" x14ac:dyDescent="0.35">
      <c r="C13">
        <v>27.58</v>
      </c>
      <c r="D13">
        <v>16.690000000000001</v>
      </c>
      <c r="E13" s="12">
        <f t="shared" si="0"/>
        <v>10.889999999999997</v>
      </c>
      <c r="F13" s="12">
        <f>E13-F7</f>
        <v>0.28999999999999915</v>
      </c>
      <c r="G13" s="11">
        <f t="shared" si="1"/>
        <v>0.81790205855778164</v>
      </c>
    </row>
    <row r="14" spans="1:11" x14ac:dyDescent="0.35">
      <c r="C14">
        <v>27.54</v>
      </c>
      <c r="D14">
        <v>17.12</v>
      </c>
      <c r="E14" s="12">
        <f t="shared" si="0"/>
        <v>10.419999999999998</v>
      </c>
      <c r="F14" s="12">
        <f>E14-F7</f>
        <v>-0.17999999999999972</v>
      </c>
      <c r="G14" s="11">
        <f t="shared" si="1"/>
        <v>1.1328838852957983</v>
      </c>
    </row>
    <row r="15" spans="1:11" x14ac:dyDescent="0.35">
      <c r="B15" t="s">
        <v>25</v>
      </c>
      <c r="C15">
        <v>26.61</v>
      </c>
      <c r="D15">
        <v>16.239999999999998</v>
      </c>
      <c r="E15" s="12">
        <f t="shared" si="0"/>
        <v>10.370000000000001</v>
      </c>
      <c r="F15" s="12">
        <f>E15-F7</f>
        <v>-0.22999999999999687</v>
      </c>
      <c r="G15" s="11">
        <f t="shared" si="1"/>
        <v>1.1728349492318761</v>
      </c>
      <c r="H15" s="11">
        <f>AVERAGE(G15:G17)</f>
        <v>1.2587518755358953</v>
      </c>
      <c r="I15" s="13">
        <f>STDEV(G15:G18)</f>
        <v>0.13488240807720944</v>
      </c>
      <c r="J15" s="13">
        <f>I15/SQRT(4)</f>
        <v>6.7441204038604721E-2</v>
      </c>
    </row>
    <row r="16" spans="1:11" x14ac:dyDescent="0.35">
      <c r="C16">
        <v>26.64</v>
      </c>
      <c r="D16">
        <v>16.54</v>
      </c>
      <c r="E16" s="12">
        <f t="shared" si="0"/>
        <v>10.100000000000001</v>
      </c>
      <c r="F16" s="12">
        <f>E16-F7</f>
        <v>-0.49999999999999645</v>
      </c>
      <c r="G16" s="11">
        <f t="shared" si="1"/>
        <v>1.4142135623730916</v>
      </c>
    </row>
    <row r="17" spans="2:11" x14ac:dyDescent="0.35">
      <c r="C17">
        <v>26.51</v>
      </c>
      <c r="D17">
        <v>16.16</v>
      </c>
      <c r="E17" s="12">
        <f t="shared" si="0"/>
        <v>10.350000000000001</v>
      </c>
      <c r="F17" s="12">
        <f>E17-F7</f>
        <v>-0.24999999999999645</v>
      </c>
      <c r="G17" s="11">
        <f t="shared" si="1"/>
        <v>1.1892071150027181</v>
      </c>
    </row>
    <row r="18" spans="2:11" x14ac:dyDescent="0.35">
      <c r="E18" s="12"/>
      <c r="F18" s="12"/>
      <c r="G18" s="11"/>
    </row>
    <row r="21" spans="2:11" x14ac:dyDescent="0.35">
      <c r="E21" s="25" t="s">
        <v>121</v>
      </c>
      <c r="F21" s="25"/>
      <c r="G21" s="25"/>
    </row>
    <row r="23" spans="2:11" x14ac:dyDescent="0.35">
      <c r="E23" s="12">
        <f>E28</f>
        <v>11.07</v>
      </c>
      <c r="G23" s="13"/>
    </row>
    <row r="24" spans="2:11" x14ac:dyDescent="0.35">
      <c r="E24" s="12">
        <f>E29</f>
        <v>11.099999999999998</v>
      </c>
      <c r="F24" s="12">
        <f>AVERAGE(E23:E26)</f>
        <v>11.154999999999999</v>
      </c>
    </row>
    <row r="25" spans="2:11" x14ac:dyDescent="0.35">
      <c r="E25" s="12">
        <f>E30</f>
        <v>11.27</v>
      </c>
      <c r="F25" s="13"/>
      <c r="G25" s="13"/>
      <c r="H25" s="13"/>
      <c r="I25" s="13"/>
      <c r="J25" s="13"/>
    </row>
    <row r="26" spans="2:11" x14ac:dyDescent="0.35">
      <c r="E26" s="12">
        <f>E31</f>
        <v>11.18</v>
      </c>
      <c r="F26" s="13"/>
      <c r="G26" s="13"/>
      <c r="H26" s="13"/>
      <c r="I26" s="13"/>
      <c r="J26" s="13"/>
    </row>
    <row r="27" spans="2:11" x14ac:dyDescent="0.35">
      <c r="C27" t="s">
        <v>94</v>
      </c>
      <c r="D27" t="s">
        <v>14</v>
      </c>
      <c r="E27" s="16" t="s">
        <v>15</v>
      </c>
      <c r="F27" s="16" t="s">
        <v>16</v>
      </c>
      <c r="G27" s="16" t="s">
        <v>17</v>
      </c>
      <c r="H27" s="16" t="s">
        <v>18</v>
      </c>
      <c r="I27" s="16" t="s">
        <v>19</v>
      </c>
      <c r="J27" s="16" t="s">
        <v>20</v>
      </c>
      <c r="K27" s="16" t="s">
        <v>21</v>
      </c>
    </row>
    <row r="28" spans="2:11" x14ac:dyDescent="0.35">
      <c r="B28" t="s">
        <v>53</v>
      </c>
      <c r="C28">
        <v>27.97</v>
      </c>
      <c r="D28">
        <v>16.899999999999999</v>
      </c>
      <c r="E28" s="12">
        <f t="shared" ref="E28:E35" si="2">C28-D28</f>
        <v>11.07</v>
      </c>
      <c r="F28" s="12">
        <f>E28-F24</f>
        <v>-8.4999999999999076E-2</v>
      </c>
      <c r="G28" s="11">
        <f t="shared" ref="G28:G35" si="3">2^-F28</f>
        <v>1.0606877413682163</v>
      </c>
      <c r="H28" s="15">
        <f>AVERAGE(G28:G31)</f>
        <v>1.0014374384851317</v>
      </c>
      <c r="I28" s="13">
        <f>STDEV(G28:G31)</f>
        <v>6.1509265121579948E-2</v>
      </c>
      <c r="J28" s="13">
        <f>I28/SQRT(4)</f>
        <v>3.0754632560789974E-2</v>
      </c>
      <c r="K28">
        <f>TTEST(G28:G31,G32:G35,2,2)</f>
        <v>5.8547561311697225E-4</v>
      </c>
    </row>
    <row r="29" spans="2:11" x14ac:dyDescent="0.35">
      <c r="C29">
        <v>27.88</v>
      </c>
      <c r="D29">
        <v>16.78</v>
      </c>
      <c r="E29" s="12">
        <f t="shared" si="2"/>
        <v>11.099999999999998</v>
      </c>
      <c r="F29" s="12">
        <f>E29-F24</f>
        <v>-5.5000000000001492E-2</v>
      </c>
      <c r="G29" s="11">
        <f t="shared" si="3"/>
        <v>1.0388591032976653</v>
      </c>
      <c r="H29" s="13"/>
      <c r="I29" s="13"/>
      <c r="J29" s="13"/>
    </row>
    <row r="30" spans="2:11" x14ac:dyDescent="0.35">
      <c r="C30">
        <v>28.12</v>
      </c>
      <c r="D30">
        <v>16.850000000000001</v>
      </c>
      <c r="E30" s="12">
        <f t="shared" si="2"/>
        <v>11.27</v>
      </c>
      <c r="F30" s="12">
        <f>E30-F24</f>
        <v>0.11500000000000021</v>
      </c>
      <c r="G30" s="11">
        <f t="shared" si="3"/>
        <v>0.92338231072939481</v>
      </c>
    </row>
    <row r="31" spans="2:11" x14ac:dyDescent="0.35">
      <c r="C31">
        <v>28.1</v>
      </c>
      <c r="D31">
        <v>16.920000000000002</v>
      </c>
      <c r="E31" s="12">
        <f t="shared" si="2"/>
        <v>11.18</v>
      </c>
      <c r="F31" s="14">
        <f>E31-F24</f>
        <v>2.5000000000000355E-2</v>
      </c>
      <c r="G31" s="11">
        <f t="shared" si="3"/>
        <v>0.98282059854525072</v>
      </c>
    </row>
    <row r="32" spans="2:11" x14ac:dyDescent="0.35">
      <c r="B32" t="s">
        <v>25</v>
      </c>
      <c r="C32">
        <v>26.88</v>
      </c>
      <c r="D32">
        <v>16.3</v>
      </c>
      <c r="E32" s="12">
        <f t="shared" si="2"/>
        <v>10.579999999999998</v>
      </c>
      <c r="F32" s="12">
        <f>E32-F24</f>
        <v>-0.57500000000000107</v>
      </c>
      <c r="G32" s="11">
        <f t="shared" si="3"/>
        <v>1.4896774631227034</v>
      </c>
      <c r="H32" s="11">
        <f>AVERAGE(G32:G35)</f>
        <v>1.4276174030179141</v>
      </c>
      <c r="I32" s="13">
        <f>STDEV(G32:G35)</f>
        <v>0.11373494483528578</v>
      </c>
      <c r="J32" s="13">
        <f>I32/SQRT(4)</f>
        <v>5.6867472417642888E-2</v>
      </c>
    </row>
    <row r="33" spans="2:11" x14ac:dyDescent="0.35">
      <c r="C33">
        <v>26.91</v>
      </c>
      <c r="D33">
        <v>16.350000000000001</v>
      </c>
      <c r="E33" s="12">
        <f t="shared" si="2"/>
        <v>10.559999999999999</v>
      </c>
      <c r="F33" s="12">
        <f>E33-F24</f>
        <v>-0.59500000000000064</v>
      </c>
      <c r="G33" s="11">
        <f t="shared" si="3"/>
        <v>1.5104725855628263</v>
      </c>
    </row>
    <row r="34" spans="2:11" x14ac:dyDescent="0.35">
      <c r="C34">
        <v>27.04</v>
      </c>
      <c r="D34">
        <v>16.22</v>
      </c>
      <c r="E34" s="12">
        <f t="shared" si="2"/>
        <v>10.82</v>
      </c>
      <c r="F34" s="12">
        <f>E34-F24</f>
        <v>-0.33499999999999908</v>
      </c>
      <c r="G34" s="11">
        <f t="shared" si="3"/>
        <v>1.2613774088312488</v>
      </c>
    </row>
    <row r="35" spans="2:11" x14ac:dyDescent="0.35">
      <c r="C35">
        <v>26.92</v>
      </c>
      <c r="D35">
        <v>16.3</v>
      </c>
      <c r="E35" s="12">
        <f t="shared" si="2"/>
        <v>10.620000000000001</v>
      </c>
      <c r="F35" s="12">
        <f>E35-F24</f>
        <v>-0.53499999999999837</v>
      </c>
      <c r="G35" s="11">
        <f t="shared" si="3"/>
        <v>1.4489421545548773</v>
      </c>
    </row>
    <row r="38" spans="2:11" x14ac:dyDescent="0.35">
      <c r="B38" s="1"/>
      <c r="C38" s="1"/>
      <c r="D38" s="1"/>
      <c r="E38" s="26" t="s">
        <v>122</v>
      </c>
      <c r="F38" s="26"/>
      <c r="G38" s="26"/>
      <c r="H38" s="1"/>
      <c r="I38" s="1"/>
      <c r="J38" s="1"/>
      <c r="K38" s="1"/>
    </row>
    <row r="39" spans="2:11" x14ac:dyDescent="0.3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x14ac:dyDescent="0.35">
      <c r="B40" s="1"/>
      <c r="C40" s="1"/>
      <c r="D40" s="1"/>
      <c r="E40" s="17">
        <f>E45</f>
        <v>11.82</v>
      </c>
      <c r="F40" s="1"/>
      <c r="G40" s="3"/>
      <c r="H40" s="1"/>
      <c r="I40" s="1"/>
      <c r="J40" s="1"/>
      <c r="K40" s="1"/>
    </row>
    <row r="41" spans="2:11" x14ac:dyDescent="0.35">
      <c r="B41" s="1"/>
      <c r="C41" s="1"/>
      <c r="D41" s="1"/>
      <c r="E41" s="17">
        <f>E46</f>
        <v>11.52</v>
      </c>
      <c r="F41" s="17">
        <f>AVERAGE(E45:E47)</f>
        <v>11.716666666666669</v>
      </c>
      <c r="G41" s="1"/>
      <c r="H41" s="1"/>
      <c r="I41" s="1"/>
      <c r="J41" s="1"/>
      <c r="K41" s="1"/>
    </row>
    <row r="42" spans="2:11" x14ac:dyDescent="0.35">
      <c r="B42" s="1"/>
      <c r="C42" s="1"/>
      <c r="D42" s="1"/>
      <c r="E42" s="17">
        <f>E47</f>
        <v>11.810000000000002</v>
      </c>
      <c r="F42" s="3"/>
      <c r="G42" s="3"/>
      <c r="H42" s="3"/>
      <c r="I42" s="3"/>
      <c r="J42" s="3"/>
      <c r="K42" s="1"/>
    </row>
    <row r="43" spans="2:11" x14ac:dyDescent="0.35">
      <c r="B43" s="1"/>
      <c r="C43" s="1"/>
      <c r="D43" s="1"/>
      <c r="E43" s="17"/>
      <c r="F43" s="3"/>
      <c r="G43" s="3"/>
      <c r="H43" s="3"/>
      <c r="I43" s="3"/>
      <c r="J43" s="3"/>
      <c r="K43" s="1"/>
    </row>
    <row r="44" spans="2:11" x14ac:dyDescent="0.35">
      <c r="B44" s="1"/>
      <c r="C44" s="1" t="s">
        <v>94</v>
      </c>
      <c r="D44" s="1" t="s">
        <v>14</v>
      </c>
      <c r="E44" s="20" t="s">
        <v>15</v>
      </c>
      <c r="F44" s="20" t="s">
        <v>16</v>
      </c>
      <c r="G44" s="20" t="s">
        <v>17</v>
      </c>
      <c r="H44" s="20" t="s">
        <v>18</v>
      </c>
      <c r="I44" s="20" t="s">
        <v>19</v>
      </c>
      <c r="J44" s="20" t="s">
        <v>20</v>
      </c>
      <c r="K44" s="20" t="s">
        <v>21</v>
      </c>
    </row>
    <row r="45" spans="2:11" x14ac:dyDescent="0.35">
      <c r="B45" s="1" t="s">
        <v>53</v>
      </c>
      <c r="C45">
        <v>28.01</v>
      </c>
      <c r="D45">
        <v>16.190000000000001</v>
      </c>
      <c r="E45" s="17">
        <f>C45-D45</f>
        <v>11.82</v>
      </c>
      <c r="F45" s="17">
        <f>E45-F41</f>
        <v>0.10333333333333172</v>
      </c>
      <c r="G45" s="11">
        <f>2^-F45</f>
        <v>0.93087971609787823</v>
      </c>
      <c r="H45" s="15">
        <f>AVERAGE(G45:G48)</f>
        <v>1.0047605248759544</v>
      </c>
      <c r="I45" s="13">
        <f>STDEV(G45:G48)</f>
        <v>0.1224008106490259</v>
      </c>
      <c r="J45" s="13">
        <f>I45/SQRT(4)</f>
        <v>6.1200405324512951E-2</v>
      </c>
      <c r="K45">
        <f>TTEST(G45:G48,G49:G52,2,2)</f>
        <v>3.2508639782142801E-3</v>
      </c>
    </row>
    <row r="46" spans="2:11" x14ac:dyDescent="0.35">
      <c r="B46" s="1"/>
      <c r="C46">
        <v>27.83</v>
      </c>
      <c r="D46">
        <v>16.309999999999999</v>
      </c>
      <c r="E46" s="17">
        <f>C46-D46</f>
        <v>11.52</v>
      </c>
      <c r="F46" s="17">
        <f>E46-F41</f>
        <v>-0.19666666666666899</v>
      </c>
      <c r="G46" s="11">
        <f>2^-F46</f>
        <v>1.1460473619700049</v>
      </c>
      <c r="H46" s="3"/>
      <c r="I46" s="3"/>
      <c r="J46" s="3"/>
      <c r="K46" s="1"/>
    </row>
    <row r="47" spans="2:11" x14ac:dyDescent="0.35">
      <c r="B47" s="1"/>
      <c r="C47">
        <v>28.01</v>
      </c>
      <c r="D47">
        <v>16.2</v>
      </c>
      <c r="E47" s="17">
        <f>C47-D47</f>
        <v>11.810000000000002</v>
      </c>
      <c r="F47" s="17">
        <f>E47-F41</f>
        <v>9.3333333333333712E-2</v>
      </c>
      <c r="G47" s="11">
        <f>2^-F47</f>
        <v>0.93735449655997982</v>
      </c>
      <c r="H47" s="1"/>
      <c r="I47" s="1"/>
      <c r="J47" s="1"/>
      <c r="K47" s="1"/>
    </row>
    <row r="48" spans="2:11" x14ac:dyDescent="0.35">
      <c r="B48" s="1"/>
      <c r="D48" s="1"/>
      <c r="E48" s="17"/>
      <c r="F48" s="19"/>
      <c r="G48" s="18"/>
      <c r="H48" s="1"/>
      <c r="I48" s="1"/>
      <c r="J48" s="1"/>
      <c r="K48" s="1"/>
    </row>
    <row r="49" spans="2:11" x14ac:dyDescent="0.35">
      <c r="B49" s="1" t="s">
        <v>25</v>
      </c>
      <c r="C49">
        <v>27.97</v>
      </c>
      <c r="D49">
        <v>16.86</v>
      </c>
      <c r="E49" s="17">
        <f>C49-D49</f>
        <v>11.11</v>
      </c>
      <c r="F49" s="17">
        <f>E49-F41</f>
        <v>-0.60666666666666913</v>
      </c>
      <c r="G49" s="11">
        <f>2^-F49</f>
        <v>1.5227368721322756</v>
      </c>
      <c r="H49" s="15">
        <f>AVERAGE(G49:G52)</f>
        <v>1.52452885813259</v>
      </c>
      <c r="I49" s="13">
        <f>STDEV(G49:G52)</f>
        <v>0.13312683211960599</v>
      </c>
      <c r="J49" s="13">
        <f>I49/SQRT(4)</f>
        <v>6.6563416059802996E-2</v>
      </c>
      <c r="K49" s="1"/>
    </row>
    <row r="50" spans="2:11" x14ac:dyDescent="0.35">
      <c r="B50" s="1"/>
      <c r="C50">
        <v>28.07</v>
      </c>
      <c r="D50">
        <v>16.79</v>
      </c>
      <c r="E50" s="17">
        <f>C50-D50</f>
        <v>11.280000000000001</v>
      </c>
      <c r="F50" s="17">
        <f>E50-F41</f>
        <v>-0.43666666666666742</v>
      </c>
      <c r="G50" s="11">
        <f>2^-F50</f>
        <v>1.3534735241372471</v>
      </c>
      <c r="H50" s="1"/>
      <c r="I50" s="1"/>
      <c r="J50" s="1"/>
      <c r="K50" s="1"/>
    </row>
    <row r="51" spans="2:11" x14ac:dyDescent="0.35">
      <c r="B51" s="1"/>
      <c r="C51">
        <v>28.01</v>
      </c>
      <c r="D51">
        <v>17.04</v>
      </c>
      <c r="E51" s="17">
        <f>C51-D51</f>
        <v>10.970000000000002</v>
      </c>
      <c r="F51" s="17">
        <f>E51-F41</f>
        <v>-0.74666666666666615</v>
      </c>
      <c r="G51" s="11">
        <f>2^-F51</f>
        <v>1.6779115495364996</v>
      </c>
      <c r="H51" s="1"/>
      <c r="I51" s="1"/>
      <c r="J51" s="1"/>
      <c r="K51" s="1"/>
    </row>
    <row r="52" spans="2:11" x14ac:dyDescent="0.35">
      <c r="B52" s="1"/>
      <c r="C52">
        <v>28.2</v>
      </c>
      <c r="D52">
        <v>17.11</v>
      </c>
      <c r="E52" s="17">
        <f>C52-D52</f>
        <v>11.09</v>
      </c>
      <c r="F52" s="17">
        <f>E52-F41</f>
        <v>-0.6266666666666687</v>
      </c>
      <c r="G52" s="11">
        <f>2^-F52</f>
        <v>1.5439934867243379</v>
      </c>
      <c r="H52" s="1"/>
      <c r="I52" s="1"/>
      <c r="J52" s="1"/>
      <c r="K52" s="1"/>
    </row>
    <row r="55" spans="2:11" x14ac:dyDescent="0.35">
      <c r="B55" s="1"/>
      <c r="C55" s="1"/>
      <c r="D55" s="1"/>
      <c r="E55" s="26" t="s">
        <v>123</v>
      </c>
      <c r="F55" s="26"/>
      <c r="G55" s="26"/>
      <c r="H55" s="1"/>
      <c r="I55" s="1"/>
      <c r="J55" s="1"/>
      <c r="K55" s="1"/>
    </row>
    <row r="56" spans="2:11" x14ac:dyDescent="0.3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35">
      <c r="E57" s="12">
        <f>E62</f>
        <v>11.879999999999999</v>
      </c>
      <c r="G57" s="13"/>
    </row>
    <row r="58" spans="2:11" x14ac:dyDescent="0.35">
      <c r="E58" s="12">
        <f>E63</f>
        <v>12.049999999999997</v>
      </c>
      <c r="F58" s="12">
        <f>AVERAGE(E57:E60)</f>
        <v>11.84</v>
      </c>
    </row>
    <row r="59" spans="2:11" x14ac:dyDescent="0.35">
      <c r="E59" s="12">
        <f>E64</f>
        <v>11.93</v>
      </c>
      <c r="F59" s="13"/>
      <c r="G59" s="13"/>
      <c r="H59" s="13"/>
      <c r="I59" s="13"/>
      <c r="J59" s="13"/>
    </row>
    <row r="60" spans="2:11" x14ac:dyDescent="0.35">
      <c r="E60" s="12">
        <f>E65</f>
        <v>11.5</v>
      </c>
      <c r="F60" s="13"/>
      <c r="G60" s="13"/>
      <c r="H60" s="13"/>
      <c r="I60" s="13"/>
      <c r="J60" s="13"/>
    </row>
    <row r="61" spans="2:11" x14ac:dyDescent="0.35">
      <c r="C61" t="s">
        <v>94</v>
      </c>
      <c r="D61" t="s">
        <v>14</v>
      </c>
      <c r="E61" s="16" t="s">
        <v>15</v>
      </c>
      <c r="F61" s="16" t="s">
        <v>16</v>
      </c>
      <c r="G61" s="16" t="s">
        <v>17</v>
      </c>
      <c r="H61" s="16" t="s">
        <v>18</v>
      </c>
      <c r="I61" s="16" t="s">
        <v>19</v>
      </c>
      <c r="J61" s="16" t="s">
        <v>20</v>
      </c>
      <c r="K61" s="16" t="s">
        <v>21</v>
      </c>
    </row>
    <row r="62" spans="2:11" x14ac:dyDescent="0.35">
      <c r="B62" t="s">
        <v>53</v>
      </c>
      <c r="C62">
        <v>28.08</v>
      </c>
      <c r="D62">
        <v>16.2</v>
      </c>
      <c r="E62" s="12">
        <f t="shared" ref="E62:E69" si="4">C62-D62</f>
        <v>11.879999999999999</v>
      </c>
      <c r="F62" s="12">
        <f>E62-F58</f>
        <v>3.9999999999999147E-2</v>
      </c>
      <c r="G62" s="11">
        <f t="shared" ref="G62:G69" si="5">2^-F62</f>
        <v>0.97265494741228609</v>
      </c>
      <c r="H62" s="15">
        <f>AVERAGE(G62:G65)</f>
        <v>1.010617880476111</v>
      </c>
      <c r="I62" s="13">
        <f>STDEV(G62:G65)</f>
        <v>0.17600286092453141</v>
      </c>
      <c r="J62" s="13">
        <f>I62/SQRT(4)</f>
        <v>8.8001430462265703E-2</v>
      </c>
      <c r="K62">
        <f>TTEST(G62:G65,G66:G69,2,2)</f>
        <v>4.8478113471039648E-2</v>
      </c>
    </row>
    <row r="63" spans="2:11" x14ac:dyDescent="0.35">
      <c r="C63">
        <v>28.15</v>
      </c>
      <c r="D63">
        <v>16.100000000000001</v>
      </c>
      <c r="E63" s="12">
        <f t="shared" si="4"/>
        <v>12.049999999999997</v>
      </c>
      <c r="F63" s="12">
        <f>E63-F58</f>
        <v>0.2099999999999973</v>
      </c>
      <c r="G63" s="11">
        <f t="shared" si="5"/>
        <v>0.86453723130786686</v>
      </c>
      <c r="H63" s="13"/>
      <c r="I63" s="13"/>
      <c r="J63" s="13"/>
    </row>
    <row r="64" spans="2:11" x14ac:dyDescent="0.35">
      <c r="C64">
        <v>28.14</v>
      </c>
      <c r="D64">
        <v>16.21</v>
      </c>
      <c r="E64" s="12">
        <f t="shared" si="4"/>
        <v>11.93</v>
      </c>
      <c r="F64" s="12">
        <f>E64-F58</f>
        <v>8.9999999999999858E-2</v>
      </c>
      <c r="G64" s="11">
        <f t="shared" si="5"/>
        <v>0.93952274921401191</v>
      </c>
    </row>
    <row r="65" spans="2:10" x14ac:dyDescent="0.35">
      <c r="C65">
        <v>27.77</v>
      </c>
      <c r="D65">
        <v>16.27</v>
      </c>
      <c r="E65" s="12">
        <f t="shared" si="4"/>
        <v>11.5</v>
      </c>
      <c r="F65" s="14">
        <f>E65-F58</f>
        <v>-0.33999999999999986</v>
      </c>
      <c r="G65" s="11">
        <f t="shared" si="5"/>
        <v>1.2657565939702797</v>
      </c>
    </row>
    <row r="66" spans="2:10" x14ac:dyDescent="0.35">
      <c r="B66" t="s">
        <v>25</v>
      </c>
      <c r="C66">
        <v>27.49</v>
      </c>
      <c r="D66">
        <v>16.02</v>
      </c>
      <c r="E66" s="12">
        <f t="shared" si="4"/>
        <v>11.469999999999999</v>
      </c>
      <c r="F66" s="12">
        <f>E66-F58</f>
        <v>-0.37000000000000099</v>
      </c>
      <c r="G66" s="11">
        <f t="shared" si="5"/>
        <v>1.2923528306374932</v>
      </c>
      <c r="H66" s="11">
        <f>AVERAGE(G66:G69)</f>
        <v>1.3062765029347196</v>
      </c>
      <c r="I66" s="13">
        <f>STDEV(G66:G69)</f>
        <v>0.16232564717919293</v>
      </c>
      <c r="J66" s="13">
        <f>I66/SQRT(4)</f>
        <v>8.1162823589596464E-2</v>
      </c>
    </row>
    <row r="67" spans="2:10" x14ac:dyDescent="0.35">
      <c r="C67">
        <v>27.6</v>
      </c>
      <c r="D67">
        <v>15.98</v>
      </c>
      <c r="E67" s="12">
        <f t="shared" si="4"/>
        <v>11.620000000000001</v>
      </c>
      <c r="F67" s="12">
        <f>E67-F58</f>
        <v>-0.21999999999999886</v>
      </c>
      <c r="G67" s="11">
        <f t="shared" si="5"/>
        <v>1.1647335864684549</v>
      </c>
    </row>
    <row r="68" spans="2:10" x14ac:dyDescent="0.35">
      <c r="C68">
        <v>27.56</v>
      </c>
      <c r="D68">
        <v>16.02</v>
      </c>
      <c r="E68" s="12">
        <f t="shared" si="4"/>
        <v>11.54</v>
      </c>
      <c r="F68" s="12">
        <f>E68-F58</f>
        <v>-0.30000000000000071</v>
      </c>
      <c r="G68" s="11">
        <f t="shared" si="5"/>
        <v>1.231144413344917</v>
      </c>
    </row>
    <row r="69" spans="2:10" x14ac:dyDescent="0.35">
      <c r="C69">
        <v>27.36</v>
      </c>
      <c r="D69">
        <v>16.14</v>
      </c>
      <c r="E69" s="12">
        <f t="shared" si="4"/>
        <v>11.219999999999999</v>
      </c>
      <c r="F69" s="12">
        <f>E69-F58</f>
        <v>-0.62000000000000099</v>
      </c>
      <c r="G69" s="11">
        <f t="shared" si="5"/>
        <v>1.5368751812880135</v>
      </c>
    </row>
  </sheetData>
  <mergeCells count="4">
    <mergeCell ref="E4:G4"/>
    <mergeCell ref="E21:G21"/>
    <mergeCell ref="E38:G38"/>
    <mergeCell ref="E55:G55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>
      <selection activeCell="B1" sqref="B1:B1048576"/>
    </sheetView>
  </sheetViews>
  <sheetFormatPr defaultColWidth="10.6640625" defaultRowHeight="15.5" x14ac:dyDescent="0.35"/>
  <cols>
    <col min="2" max="2" width="14.6640625" customWidth="1"/>
    <col min="7" max="8" width="14.83203125" bestFit="1" customWidth="1"/>
  </cols>
  <sheetData>
    <row r="1" spans="1:11" x14ac:dyDescent="0.35">
      <c r="A1" t="s">
        <v>112</v>
      </c>
    </row>
    <row r="5" spans="1:11" x14ac:dyDescent="0.35">
      <c r="E5" s="25" t="s">
        <v>99</v>
      </c>
      <c r="F5" s="25"/>
      <c r="G5" s="25"/>
    </row>
    <row r="7" spans="1:11" x14ac:dyDescent="0.35">
      <c r="E7" s="12">
        <f>E12</f>
        <v>12.239999999999998</v>
      </c>
      <c r="G7" s="13"/>
    </row>
    <row r="8" spans="1:11" x14ac:dyDescent="0.35">
      <c r="E8" s="12">
        <f>E13</f>
        <v>12.61</v>
      </c>
      <c r="F8" s="12">
        <f>AVERAGE(E7:E10)</f>
        <v>12.317499999999999</v>
      </c>
    </row>
    <row r="9" spans="1:11" x14ac:dyDescent="0.35">
      <c r="E9" s="12">
        <f>E14</f>
        <v>11.989999999999998</v>
      </c>
      <c r="F9" s="13"/>
      <c r="G9" s="13"/>
      <c r="H9" s="13"/>
      <c r="I9" s="13"/>
      <c r="J9" s="13"/>
    </row>
    <row r="10" spans="1:11" x14ac:dyDescent="0.35">
      <c r="E10" s="12">
        <f>E15</f>
        <v>12.43</v>
      </c>
      <c r="F10" s="13"/>
      <c r="G10" s="13"/>
      <c r="H10" s="13"/>
      <c r="I10" s="13"/>
      <c r="J10" s="13"/>
    </row>
    <row r="11" spans="1:11" x14ac:dyDescent="0.35">
      <c r="C11" t="s">
        <v>95</v>
      </c>
      <c r="D11" t="s">
        <v>14</v>
      </c>
      <c r="E11" s="16" t="s">
        <v>15</v>
      </c>
      <c r="F11" s="16" t="s">
        <v>16</v>
      </c>
      <c r="G11" s="16" t="s">
        <v>17</v>
      </c>
      <c r="H11" s="16" t="s">
        <v>18</v>
      </c>
      <c r="I11" s="16" t="s">
        <v>19</v>
      </c>
      <c r="J11" s="16" t="s">
        <v>20</v>
      </c>
      <c r="K11" s="16" t="s">
        <v>21</v>
      </c>
    </row>
    <row r="12" spans="1:11" x14ac:dyDescent="0.35">
      <c r="B12" t="s">
        <v>53</v>
      </c>
      <c r="C12">
        <v>29.74</v>
      </c>
      <c r="D12">
        <v>17.5</v>
      </c>
      <c r="E12" s="12">
        <f t="shared" ref="E12:E19" si="0">C12-D12</f>
        <v>12.239999999999998</v>
      </c>
      <c r="F12" s="12">
        <f>E12-F8</f>
        <v>-7.7500000000000568E-2</v>
      </c>
      <c r="G12" s="11">
        <f t="shared" ref="G12:G19" si="1">2^-F12</f>
        <v>1.0551879539819848</v>
      </c>
      <c r="H12" s="15">
        <f>AVERAGE(G12:G15)</f>
        <v>1.0128736859104903</v>
      </c>
      <c r="I12" s="13">
        <f>STDEV(G12:G15)</f>
        <v>0.18852897315415967</v>
      </c>
      <c r="J12" s="13">
        <f>I12/SQRT(4)</f>
        <v>9.4264486577079837E-2</v>
      </c>
      <c r="K12">
        <f>TTEST(G12:G15,G16:G19,2,2)</f>
        <v>7.3948219243319558E-3</v>
      </c>
    </row>
    <row r="13" spans="1:11" x14ac:dyDescent="0.35">
      <c r="C13">
        <v>30.12</v>
      </c>
      <c r="D13">
        <v>17.510000000000002</v>
      </c>
      <c r="E13" s="12">
        <f t="shared" si="0"/>
        <v>12.61</v>
      </c>
      <c r="F13" s="12">
        <f>E13-F8</f>
        <v>0.29250000000000043</v>
      </c>
      <c r="G13" s="11">
        <f t="shared" si="1"/>
        <v>0.81648596959506836</v>
      </c>
      <c r="H13" s="13"/>
      <c r="I13" s="13"/>
      <c r="J13" s="13"/>
    </row>
    <row r="14" spans="1:11" x14ac:dyDescent="0.35">
      <c r="C14">
        <v>29.68</v>
      </c>
      <c r="D14">
        <v>17.690000000000001</v>
      </c>
      <c r="E14" s="12">
        <f t="shared" si="0"/>
        <v>11.989999999999998</v>
      </c>
      <c r="F14" s="12">
        <f>E14-F8</f>
        <v>-0.32750000000000057</v>
      </c>
      <c r="G14" s="11">
        <f t="shared" si="1"/>
        <v>1.2548370225405401</v>
      </c>
    </row>
    <row r="15" spans="1:11" x14ac:dyDescent="0.35">
      <c r="C15">
        <v>29.9</v>
      </c>
      <c r="D15">
        <v>17.47</v>
      </c>
      <c r="E15" s="12">
        <f t="shared" si="0"/>
        <v>12.43</v>
      </c>
      <c r="F15" s="22">
        <f>E15-F8</f>
        <v>0.11250000000000071</v>
      </c>
      <c r="G15" s="11">
        <f t="shared" si="1"/>
        <v>0.92498379752436832</v>
      </c>
    </row>
    <row r="16" spans="1:11" x14ac:dyDescent="0.35">
      <c r="B16" t="s">
        <v>25</v>
      </c>
      <c r="C16">
        <v>28.89</v>
      </c>
      <c r="D16">
        <v>17.02</v>
      </c>
      <c r="E16" s="12">
        <f t="shared" si="0"/>
        <v>11.870000000000001</v>
      </c>
      <c r="F16" s="12">
        <f>E16-F8</f>
        <v>-0.44749999999999801</v>
      </c>
      <c r="G16" s="11">
        <f t="shared" si="1"/>
        <v>1.3636751391831994</v>
      </c>
      <c r="H16" s="11">
        <f>AVERAGE(G16:G19)</f>
        <v>2.0228649885993946</v>
      </c>
      <c r="I16" s="13">
        <f>STDEV(G16:G19)</f>
        <v>0.47305085205695507</v>
      </c>
      <c r="J16" s="13">
        <f>I16/SQRT(4)</f>
        <v>0.23652542602847754</v>
      </c>
    </row>
    <row r="17" spans="2:11" x14ac:dyDescent="0.35">
      <c r="C17">
        <v>28.28</v>
      </c>
      <c r="D17">
        <v>17</v>
      </c>
      <c r="E17" s="12">
        <f t="shared" si="0"/>
        <v>11.280000000000001</v>
      </c>
      <c r="F17" s="12">
        <f>E17-F8</f>
        <v>-1.0374999999999979</v>
      </c>
      <c r="G17" s="11">
        <f t="shared" si="1"/>
        <v>2.0526675677808455</v>
      </c>
    </row>
    <row r="18" spans="2:11" x14ac:dyDescent="0.35">
      <c r="C18">
        <v>28.22</v>
      </c>
      <c r="D18">
        <v>17.04</v>
      </c>
      <c r="E18" s="12">
        <f t="shared" si="0"/>
        <v>11.18</v>
      </c>
      <c r="F18" s="12">
        <f>E18-F8</f>
        <v>-1.1374999999999993</v>
      </c>
      <c r="G18" s="11">
        <f t="shared" si="1"/>
        <v>2.1999946265564296</v>
      </c>
    </row>
    <row r="19" spans="2:11" x14ac:dyDescent="0.35">
      <c r="C19">
        <v>28.06</v>
      </c>
      <c r="D19">
        <v>17.05</v>
      </c>
      <c r="E19" s="12">
        <f t="shared" si="0"/>
        <v>11.009999999999998</v>
      </c>
      <c r="F19" s="12">
        <f>E19-F8</f>
        <v>-1.307500000000001</v>
      </c>
      <c r="G19" s="11">
        <f t="shared" si="1"/>
        <v>2.4751226208771029</v>
      </c>
    </row>
    <row r="23" spans="2:11" x14ac:dyDescent="0.35">
      <c r="E23" s="25" t="s">
        <v>98</v>
      </c>
      <c r="F23" s="25"/>
      <c r="G23" s="25"/>
    </row>
    <row r="25" spans="2:11" x14ac:dyDescent="0.35">
      <c r="E25" s="12">
        <f>E30</f>
        <v>11.200000000000003</v>
      </c>
      <c r="G25" s="13"/>
    </row>
    <row r="26" spans="2:11" x14ac:dyDescent="0.35">
      <c r="E26" s="12">
        <f>E31</f>
        <v>11.45</v>
      </c>
      <c r="F26" s="12">
        <f>AVERAGE(E25:E28)</f>
        <v>11.592500000000001</v>
      </c>
    </row>
    <row r="27" spans="2:11" x14ac:dyDescent="0.35">
      <c r="E27" s="12">
        <f>E32</f>
        <v>11.89</v>
      </c>
      <c r="F27" s="13"/>
      <c r="G27" s="13"/>
      <c r="H27" s="13"/>
      <c r="I27" s="13"/>
      <c r="J27" s="13"/>
    </row>
    <row r="28" spans="2:11" x14ac:dyDescent="0.35">
      <c r="E28" s="12">
        <f>E33</f>
        <v>11.830000000000002</v>
      </c>
      <c r="F28" s="13"/>
      <c r="G28" s="13"/>
      <c r="H28" s="13"/>
      <c r="I28" s="13"/>
      <c r="J28" s="13"/>
    </row>
    <row r="29" spans="2:11" x14ac:dyDescent="0.35">
      <c r="C29" t="s">
        <v>95</v>
      </c>
      <c r="D29" t="s">
        <v>14</v>
      </c>
      <c r="E29" s="16" t="s">
        <v>15</v>
      </c>
      <c r="F29" s="16" t="s">
        <v>16</v>
      </c>
      <c r="G29" s="16" t="s">
        <v>17</v>
      </c>
      <c r="H29" s="16" t="s">
        <v>18</v>
      </c>
      <c r="I29" s="16" t="s">
        <v>19</v>
      </c>
      <c r="J29" s="16" t="s">
        <v>20</v>
      </c>
      <c r="K29" s="16" t="s">
        <v>21</v>
      </c>
    </row>
    <row r="30" spans="2:11" x14ac:dyDescent="0.35">
      <c r="B30" t="s">
        <v>53</v>
      </c>
      <c r="C30">
        <v>28.26</v>
      </c>
      <c r="D30">
        <v>17.059999999999999</v>
      </c>
      <c r="E30" s="12">
        <f t="shared" ref="E30:E37" si="2">C30-D30</f>
        <v>11.200000000000003</v>
      </c>
      <c r="F30" s="12">
        <f>E30-F26</f>
        <v>-0.39249999999999829</v>
      </c>
      <c r="G30" s="11">
        <f t="shared" ref="G30:G37" si="3">2^-F30</f>
        <v>1.3126661111737554</v>
      </c>
      <c r="H30" s="15">
        <f>AVERAGE(G30:G33)</f>
        <v>1.0195893408622489</v>
      </c>
      <c r="I30" s="13">
        <f>STDEV(G30:G33)</f>
        <v>0.23435310417023272</v>
      </c>
      <c r="J30" s="13">
        <f>I30/SQRT(4)</f>
        <v>0.11717655208511636</v>
      </c>
      <c r="K30">
        <f>TTEST(G30:G33,G34:G37,2,2)</f>
        <v>0.41712948215290435</v>
      </c>
    </row>
    <row r="31" spans="2:11" x14ac:dyDescent="0.35">
      <c r="C31">
        <v>28.43</v>
      </c>
      <c r="D31">
        <v>16.98</v>
      </c>
      <c r="E31" s="12">
        <f t="shared" si="2"/>
        <v>11.45</v>
      </c>
      <c r="F31" s="12">
        <f>E31-F26</f>
        <v>-0.14250000000000185</v>
      </c>
      <c r="G31" s="11">
        <f t="shared" si="3"/>
        <v>1.1038162273110477</v>
      </c>
      <c r="H31" s="13"/>
      <c r="I31" s="13"/>
      <c r="J31" s="13"/>
    </row>
    <row r="32" spans="2:11" x14ac:dyDescent="0.35">
      <c r="C32">
        <v>28.87</v>
      </c>
      <c r="D32">
        <v>16.98</v>
      </c>
      <c r="E32" s="12">
        <f t="shared" si="2"/>
        <v>11.89</v>
      </c>
      <c r="F32" s="12">
        <f>E32-F26</f>
        <v>0.29749999999999943</v>
      </c>
      <c r="G32" s="11">
        <f t="shared" si="3"/>
        <v>0.81366114273553647</v>
      </c>
    </row>
    <row r="33" spans="2:11" x14ac:dyDescent="0.35">
      <c r="C33">
        <v>28.78</v>
      </c>
      <c r="D33">
        <v>16.95</v>
      </c>
      <c r="E33" s="12">
        <f t="shared" si="2"/>
        <v>11.830000000000002</v>
      </c>
      <c r="F33" s="22">
        <f>E33-F26</f>
        <v>0.23750000000000071</v>
      </c>
      <c r="G33" s="11">
        <f t="shared" si="3"/>
        <v>0.84821388222865657</v>
      </c>
    </row>
    <row r="34" spans="2:11" x14ac:dyDescent="0.35">
      <c r="B34" t="s">
        <v>25</v>
      </c>
      <c r="C34">
        <v>27.88</v>
      </c>
      <c r="D34">
        <v>16.440000000000001</v>
      </c>
      <c r="E34" s="12">
        <f t="shared" si="2"/>
        <v>11.439999999999998</v>
      </c>
      <c r="F34" s="12">
        <f>E34-F26</f>
        <v>-0.15250000000000341</v>
      </c>
      <c r="G34" s="11">
        <f t="shared" si="3"/>
        <v>1.1114938763335294</v>
      </c>
      <c r="H34" s="11">
        <f>AVERAGE(G34:G37)</f>
        <v>1.1269511768077749</v>
      </c>
      <c r="I34" s="13">
        <f>STDEV(G34:G37)</f>
        <v>7.6312648976505568E-2</v>
      </c>
      <c r="J34" s="13">
        <f>I34/SQRT(4)</f>
        <v>3.8156324488252784E-2</v>
      </c>
    </row>
    <row r="35" spans="2:11" x14ac:dyDescent="0.35">
      <c r="C35">
        <v>27.81</v>
      </c>
      <c r="D35">
        <v>16.52</v>
      </c>
      <c r="E35" s="12">
        <f t="shared" si="2"/>
        <v>11.29</v>
      </c>
      <c r="F35" s="12">
        <f>E35-F26</f>
        <v>-0.30250000000000199</v>
      </c>
      <c r="G35" s="11">
        <f t="shared" si="3"/>
        <v>1.2332796735700355</v>
      </c>
    </row>
    <row r="36" spans="2:11" x14ac:dyDescent="0.35">
      <c r="C36">
        <v>28</v>
      </c>
      <c r="D36">
        <v>16.48</v>
      </c>
      <c r="E36" s="12">
        <f t="shared" si="2"/>
        <v>11.52</v>
      </c>
      <c r="F36" s="12">
        <f>E36-F26</f>
        <v>-7.2500000000001563E-2</v>
      </c>
      <c r="G36" s="11">
        <f t="shared" si="3"/>
        <v>1.051537280994008</v>
      </c>
    </row>
    <row r="37" spans="2:11" x14ac:dyDescent="0.35">
      <c r="C37">
        <v>27.85</v>
      </c>
      <c r="D37">
        <v>16.41</v>
      </c>
      <c r="E37" s="12">
        <f t="shared" si="2"/>
        <v>11.440000000000001</v>
      </c>
      <c r="F37" s="21">
        <f>E37-F26</f>
        <v>-0.15249999999999986</v>
      </c>
      <c r="G37" s="11">
        <f t="shared" si="3"/>
        <v>1.1114938763335267</v>
      </c>
    </row>
    <row r="42" spans="2:11" x14ac:dyDescent="0.35">
      <c r="E42" s="25" t="s">
        <v>97</v>
      </c>
      <c r="F42" s="25"/>
      <c r="G42" s="25"/>
    </row>
    <row r="44" spans="2:11" x14ac:dyDescent="0.35">
      <c r="E44" s="12">
        <f>E49</f>
        <v>12.809999999999999</v>
      </c>
      <c r="G44" s="13"/>
    </row>
    <row r="45" spans="2:11" x14ac:dyDescent="0.35">
      <c r="E45" s="12">
        <f>E50</f>
        <v>12.57</v>
      </c>
      <c r="F45" s="12">
        <f>AVERAGE(E44:E47)</f>
        <v>12.73</v>
      </c>
    </row>
    <row r="46" spans="2:11" x14ac:dyDescent="0.35">
      <c r="E46" s="12">
        <f>E51</f>
        <v>12.849999999999998</v>
      </c>
      <c r="F46" s="13"/>
      <c r="G46" s="13"/>
      <c r="H46" s="13"/>
      <c r="I46" s="13"/>
      <c r="J46" s="13"/>
    </row>
    <row r="47" spans="2:11" x14ac:dyDescent="0.35">
      <c r="E47" s="12">
        <f>E52</f>
        <v>12.690000000000001</v>
      </c>
      <c r="F47" s="13"/>
      <c r="G47" s="13"/>
      <c r="H47" s="13"/>
      <c r="I47" s="13"/>
      <c r="J47" s="13"/>
    </row>
    <row r="48" spans="2:11" x14ac:dyDescent="0.35">
      <c r="C48" t="s">
        <v>95</v>
      </c>
      <c r="D48" t="s">
        <v>14</v>
      </c>
      <c r="E48" s="16" t="s">
        <v>15</v>
      </c>
      <c r="F48" s="16" t="s">
        <v>16</v>
      </c>
      <c r="G48" s="16" t="s">
        <v>17</v>
      </c>
      <c r="H48" s="16" t="s">
        <v>18</v>
      </c>
      <c r="I48" s="16" t="s">
        <v>19</v>
      </c>
      <c r="J48" s="16" t="s">
        <v>20</v>
      </c>
      <c r="K48" s="16" t="s">
        <v>21</v>
      </c>
    </row>
    <row r="49" spans="2:11" x14ac:dyDescent="0.35">
      <c r="B49" t="s">
        <v>53</v>
      </c>
      <c r="C49">
        <v>29.29</v>
      </c>
      <c r="D49">
        <v>16.48</v>
      </c>
      <c r="E49" s="12">
        <f t="shared" ref="E49:E56" si="4">C49-D49</f>
        <v>12.809999999999999</v>
      </c>
      <c r="F49" s="12">
        <f>E49-F45</f>
        <v>7.9999999999998295E-2</v>
      </c>
      <c r="G49" s="11">
        <f t="shared" ref="G49:G56" si="5">2^-F49</f>
        <v>0.946057646725597</v>
      </c>
      <c r="H49" s="15">
        <f>AVERAGE(G49:G52)</f>
        <v>1.0029115655196899</v>
      </c>
      <c r="I49" s="13">
        <f>STDEV(G49:G52)</f>
        <v>8.9055300686099514E-2</v>
      </c>
      <c r="J49" s="13">
        <f>I49/SQRT(4)</f>
        <v>4.4527650343049757E-2</v>
      </c>
      <c r="K49">
        <f>TTEST(G49:G52,G53:G56,2,2)</f>
        <v>2.3324560891153727E-4</v>
      </c>
    </row>
    <row r="50" spans="2:11" x14ac:dyDescent="0.35">
      <c r="C50">
        <v>29.01</v>
      </c>
      <c r="D50">
        <v>16.440000000000001</v>
      </c>
      <c r="E50" s="12">
        <f t="shared" si="4"/>
        <v>12.57</v>
      </c>
      <c r="F50" s="12">
        <f>E50-F45</f>
        <v>-0.16000000000000014</v>
      </c>
      <c r="G50" s="11">
        <f t="shared" si="5"/>
        <v>1.11728713807222</v>
      </c>
      <c r="H50" s="13"/>
      <c r="I50" s="13"/>
      <c r="J50" s="13"/>
    </row>
    <row r="51" spans="2:11" x14ac:dyDescent="0.35">
      <c r="C51">
        <v>29.31</v>
      </c>
      <c r="D51">
        <v>16.46</v>
      </c>
      <c r="E51" s="12">
        <f t="shared" si="4"/>
        <v>12.849999999999998</v>
      </c>
      <c r="F51" s="12">
        <f>E51-F45</f>
        <v>0.11999999999999744</v>
      </c>
      <c r="G51" s="11">
        <f t="shared" si="5"/>
        <v>0.92018765062487662</v>
      </c>
    </row>
    <row r="52" spans="2:11" x14ac:dyDescent="0.35">
      <c r="C52">
        <v>29.09</v>
      </c>
      <c r="D52">
        <v>16.399999999999999</v>
      </c>
      <c r="E52" s="12">
        <f t="shared" si="4"/>
        <v>12.690000000000001</v>
      </c>
      <c r="F52" s="22">
        <f>E52-F45</f>
        <v>-3.9999999999999147E-2</v>
      </c>
      <c r="G52" s="11">
        <f t="shared" si="5"/>
        <v>1.0281138266560659</v>
      </c>
    </row>
    <row r="53" spans="2:11" x14ac:dyDescent="0.35">
      <c r="B53" t="s">
        <v>25</v>
      </c>
      <c r="C53">
        <v>29.24</v>
      </c>
      <c r="D53">
        <v>16.920000000000002</v>
      </c>
      <c r="E53" s="12">
        <f t="shared" si="4"/>
        <v>12.319999999999997</v>
      </c>
      <c r="F53" s="12">
        <f>E53-F45</f>
        <v>-0.41000000000000369</v>
      </c>
      <c r="G53" s="11">
        <f t="shared" si="5"/>
        <v>1.328685814096515</v>
      </c>
      <c r="H53" s="11">
        <f>AVERAGE(G53:G56)</f>
        <v>1.3686448013280605</v>
      </c>
      <c r="I53" s="13">
        <f>STDEV(G53:G56)</f>
        <v>2.9187556256804928E-2</v>
      </c>
      <c r="J53" s="13">
        <f>I53/SQRT(4)</f>
        <v>1.4593778128402464E-2</v>
      </c>
    </row>
    <row r="54" spans="2:11" x14ac:dyDescent="0.35">
      <c r="C54">
        <v>29.18</v>
      </c>
      <c r="D54">
        <v>16.93</v>
      </c>
      <c r="E54" s="12">
        <f t="shared" si="4"/>
        <v>12.25</v>
      </c>
      <c r="F54" s="12">
        <f>E54-F45</f>
        <v>-0.48000000000000043</v>
      </c>
      <c r="G54" s="11">
        <f t="shared" si="5"/>
        <v>1.3947436663504058</v>
      </c>
    </row>
    <row r="55" spans="2:11" x14ac:dyDescent="0.35">
      <c r="C55">
        <v>29.27</v>
      </c>
      <c r="D55">
        <v>17.010000000000002</v>
      </c>
      <c r="E55" s="12">
        <f t="shared" si="4"/>
        <v>12.259999999999998</v>
      </c>
      <c r="F55" s="12">
        <f>E55-F45</f>
        <v>-0.47000000000000242</v>
      </c>
      <c r="G55" s="11">
        <f t="shared" si="5"/>
        <v>1.3851094681109271</v>
      </c>
    </row>
    <row r="56" spans="2:11" x14ac:dyDescent="0.35">
      <c r="C56">
        <v>29.34</v>
      </c>
      <c r="D56">
        <v>17.059999999999999</v>
      </c>
      <c r="E56" s="12">
        <f t="shared" si="4"/>
        <v>12.280000000000001</v>
      </c>
      <c r="F56" s="21">
        <f>E56-F45</f>
        <v>-0.44999999999999929</v>
      </c>
      <c r="G56" s="11">
        <f t="shared" si="5"/>
        <v>1.3660402567543948</v>
      </c>
    </row>
    <row r="60" spans="2:11" x14ac:dyDescent="0.35">
      <c r="E60" s="25" t="s">
        <v>96</v>
      </c>
      <c r="F60" s="25"/>
      <c r="G60" s="25"/>
    </row>
    <row r="62" spans="2:11" x14ac:dyDescent="0.35">
      <c r="E62" s="12">
        <f>E67</f>
        <v>13.009999999999998</v>
      </c>
      <c r="G62" s="13"/>
    </row>
    <row r="63" spans="2:11" x14ac:dyDescent="0.35">
      <c r="E63" s="12">
        <f>E68</f>
        <v>13.260000000000002</v>
      </c>
      <c r="F63" s="12">
        <f>AVERAGE(E62:E65)</f>
        <v>13.135</v>
      </c>
    </row>
    <row r="64" spans="2:11" x14ac:dyDescent="0.35">
      <c r="E64" s="12">
        <f>E69</f>
        <v>13.34</v>
      </c>
      <c r="F64" s="13"/>
      <c r="G64" s="13"/>
      <c r="H64" s="13"/>
      <c r="I64" s="13"/>
      <c r="J64" s="13"/>
    </row>
    <row r="65" spans="2:11" x14ac:dyDescent="0.35">
      <c r="E65" s="12">
        <f>E70</f>
        <v>12.93</v>
      </c>
      <c r="F65" s="13"/>
      <c r="G65" s="13"/>
      <c r="H65" s="13"/>
      <c r="I65" s="13"/>
      <c r="J65" s="13"/>
    </row>
    <row r="66" spans="2:11" x14ac:dyDescent="0.35">
      <c r="C66" t="s">
        <v>95</v>
      </c>
      <c r="D66" t="s">
        <v>14</v>
      </c>
      <c r="E66" s="16" t="s">
        <v>15</v>
      </c>
      <c r="F66" s="16" t="s">
        <v>16</v>
      </c>
      <c r="G66" s="16" t="s">
        <v>17</v>
      </c>
      <c r="H66" s="16" t="s">
        <v>18</v>
      </c>
      <c r="I66" s="16" t="s">
        <v>19</v>
      </c>
      <c r="J66" s="16" t="s">
        <v>20</v>
      </c>
      <c r="K66" s="16" t="s">
        <v>21</v>
      </c>
    </row>
    <row r="67" spans="2:11" x14ac:dyDescent="0.35">
      <c r="B67" t="s">
        <v>53</v>
      </c>
      <c r="C67">
        <v>29.56</v>
      </c>
      <c r="D67">
        <v>16.55</v>
      </c>
      <c r="E67" s="12">
        <f t="shared" ref="E67:E74" si="6">C67-D67</f>
        <v>13.009999999999998</v>
      </c>
      <c r="F67" s="12">
        <f>E67-F63</f>
        <v>-0.12500000000000178</v>
      </c>
      <c r="G67" s="11">
        <f t="shared" ref="G67:G74" si="7">2^-F67</f>
        <v>1.090507732665259</v>
      </c>
      <c r="H67" s="15">
        <f>AVERAGE(G67:G70)</f>
        <v>1.0069342024552155</v>
      </c>
      <c r="I67" s="13">
        <f>STDEV(G67:G70)</f>
        <v>0.1363167460512438</v>
      </c>
      <c r="J67" s="13">
        <f>I67/SQRT(4)</f>
        <v>6.8158373025621902E-2</v>
      </c>
      <c r="K67">
        <f>TTEST(G67:G70,G71:G74,2,2)</f>
        <v>0.36549321037978821</v>
      </c>
    </row>
    <row r="68" spans="2:11" x14ac:dyDescent="0.35">
      <c r="C68">
        <v>29.71</v>
      </c>
      <c r="D68">
        <v>16.45</v>
      </c>
      <c r="E68" s="12">
        <f t="shared" si="6"/>
        <v>13.260000000000002</v>
      </c>
      <c r="F68" s="12">
        <f>E68-F63</f>
        <v>0.12500000000000178</v>
      </c>
      <c r="G68" s="11">
        <f t="shared" si="7"/>
        <v>0.91700404320467011</v>
      </c>
      <c r="H68" s="13"/>
      <c r="I68" s="13"/>
      <c r="J68" s="13"/>
    </row>
    <row r="69" spans="2:11" x14ac:dyDescent="0.35">
      <c r="C69">
        <v>29.73</v>
      </c>
      <c r="D69">
        <v>16.39</v>
      </c>
      <c r="E69" s="12">
        <f t="shared" si="6"/>
        <v>13.34</v>
      </c>
      <c r="F69" s="12">
        <f>E69-F63</f>
        <v>0.20500000000000007</v>
      </c>
      <c r="G69" s="11">
        <f t="shared" si="7"/>
        <v>0.86753868715206783</v>
      </c>
    </row>
    <row r="70" spans="2:11" x14ac:dyDescent="0.35">
      <c r="C70">
        <v>29.39</v>
      </c>
      <c r="D70">
        <v>16.46</v>
      </c>
      <c r="E70" s="12">
        <f t="shared" si="6"/>
        <v>12.93</v>
      </c>
      <c r="F70" s="22">
        <f>E70-F63</f>
        <v>-0.20500000000000007</v>
      </c>
      <c r="G70" s="11">
        <f t="shared" si="7"/>
        <v>1.1526863467988644</v>
      </c>
    </row>
    <row r="71" spans="2:11" x14ac:dyDescent="0.35">
      <c r="B71" t="s">
        <v>25</v>
      </c>
      <c r="C71">
        <v>29.22</v>
      </c>
      <c r="D71">
        <v>16.38</v>
      </c>
      <c r="E71" s="12">
        <f t="shared" si="6"/>
        <v>12.84</v>
      </c>
      <c r="F71" s="12">
        <f>E71-F63</f>
        <v>-0.29499999999999993</v>
      </c>
      <c r="G71" s="11">
        <f t="shared" si="7"/>
        <v>1.226884977253804</v>
      </c>
      <c r="H71" s="11">
        <f>AVERAGE(G71:G74)</f>
        <v>1.0902097681758243</v>
      </c>
      <c r="I71" s="13">
        <f>STDEV(G71:G74)</f>
        <v>0.10185013253074029</v>
      </c>
      <c r="J71" s="13">
        <f>I71/SQRT(4)</f>
        <v>5.0925066265370147E-2</v>
      </c>
    </row>
    <row r="72" spans="2:11" x14ac:dyDescent="0.35">
      <c r="C72">
        <v>29.23</v>
      </c>
      <c r="D72">
        <v>16.239999999999998</v>
      </c>
      <c r="E72" s="12">
        <f t="shared" si="6"/>
        <v>12.990000000000002</v>
      </c>
      <c r="F72" s="12">
        <f>E72-F63</f>
        <v>-0.1449999999999978</v>
      </c>
      <c r="G72" s="11">
        <f t="shared" si="7"/>
        <v>1.1057306533202671</v>
      </c>
    </row>
    <row r="73" spans="2:11" x14ac:dyDescent="0.35">
      <c r="C73">
        <v>29.3</v>
      </c>
      <c r="D73">
        <v>16.21</v>
      </c>
      <c r="E73" s="12">
        <f t="shared" si="6"/>
        <v>13.09</v>
      </c>
      <c r="F73" s="12">
        <f>E73-F63</f>
        <v>-4.4999999999999929E-2</v>
      </c>
      <c r="G73" s="11">
        <f t="shared" si="7"/>
        <v>1.0316831793013588</v>
      </c>
    </row>
    <row r="74" spans="2:11" x14ac:dyDescent="0.35">
      <c r="C74">
        <v>29.34</v>
      </c>
      <c r="D74">
        <v>16.2</v>
      </c>
      <c r="E74" s="12">
        <f t="shared" si="6"/>
        <v>13.14</v>
      </c>
      <c r="F74" s="21">
        <f>E74-F63</f>
        <v>5.0000000000007816E-3</v>
      </c>
      <c r="G74" s="11">
        <f t="shared" si="7"/>
        <v>0.99654026282786734</v>
      </c>
    </row>
  </sheetData>
  <mergeCells count="4">
    <mergeCell ref="E5:G5"/>
    <mergeCell ref="E23:G23"/>
    <mergeCell ref="E42:G42"/>
    <mergeCell ref="E60:G60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3" sqref="B3"/>
    </sheetView>
  </sheetViews>
  <sheetFormatPr defaultColWidth="10.6640625" defaultRowHeight="15.5" x14ac:dyDescent="0.35"/>
  <sheetData>
    <row r="1" spans="1:5" x14ac:dyDescent="0.35">
      <c r="A1" t="s">
        <v>101</v>
      </c>
    </row>
    <row r="3" spans="1:5" x14ac:dyDescent="0.35">
      <c r="C3" t="s">
        <v>53</v>
      </c>
      <c r="E3" t="s">
        <v>25</v>
      </c>
    </row>
    <row r="4" spans="1:5" x14ac:dyDescent="0.35">
      <c r="C4" t="s">
        <v>100</v>
      </c>
      <c r="E4" t="s">
        <v>100</v>
      </c>
    </row>
    <row r="5" spans="1:5" x14ac:dyDescent="0.35">
      <c r="C5">
        <v>88</v>
      </c>
      <c r="E5">
        <v>444</v>
      </c>
    </row>
    <row r="6" spans="1:5" x14ac:dyDescent="0.35">
      <c r="C6">
        <v>246</v>
      </c>
      <c r="E6">
        <v>280</v>
      </c>
    </row>
    <row r="7" spans="1:5" x14ac:dyDescent="0.35">
      <c r="C7">
        <v>242</v>
      </c>
      <c r="E7">
        <v>355</v>
      </c>
    </row>
    <row r="8" spans="1:5" x14ac:dyDescent="0.35">
      <c r="C8">
        <v>322</v>
      </c>
      <c r="E8">
        <v>358</v>
      </c>
    </row>
    <row r="9" spans="1:5" x14ac:dyDescent="0.35">
      <c r="C9">
        <v>172</v>
      </c>
      <c r="E9">
        <v>174</v>
      </c>
    </row>
    <row r="10" spans="1:5" x14ac:dyDescent="0.35">
      <c r="C10">
        <v>297</v>
      </c>
      <c r="E10">
        <v>200</v>
      </c>
    </row>
    <row r="11" spans="1:5" x14ac:dyDescent="0.35">
      <c r="C11">
        <v>178</v>
      </c>
      <c r="E11">
        <v>293</v>
      </c>
    </row>
    <row r="12" spans="1:5" x14ac:dyDescent="0.35">
      <c r="C12">
        <v>259</v>
      </c>
      <c r="E12">
        <v>141</v>
      </c>
    </row>
    <row r="13" spans="1:5" x14ac:dyDescent="0.35">
      <c r="C13">
        <v>209</v>
      </c>
      <c r="E13">
        <v>231</v>
      </c>
    </row>
    <row r="14" spans="1:5" x14ac:dyDescent="0.35">
      <c r="C14">
        <v>268</v>
      </c>
      <c r="E14">
        <v>276</v>
      </c>
    </row>
    <row r="15" spans="1:5" x14ac:dyDescent="0.35">
      <c r="C15">
        <v>202</v>
      </c>
      <c r="E15">
        <v>157</v>
      </c>
    </row>
    <row r="16" spans="1:5" x14ac:dyDescent="0.35">
      <c r="E16">
        <v>214</v>
      </c>
    </row>
    <row r="17" spans="2:5" x14ac:dyDescent="0.35">
      <c r="E17">
        <v>260</v>
      </c>
    </row>
    <row r="18" spans="2:5" x14ac:dyDescent="0.35">
      <c r="E18">
        <v>198</v>
      </c>
    </row>
    <row r="20" spans="2:5" x14ac:dyDescent="0.35">
      <c r="B20" t="s">
        <v>1</v>
      </c>
      <c r="C20">
        <f>AVERAGE(C5:C15)</f>
        <v>225.72727272727272</v>
      </c>
      <c r="E20">
        <f>AVERAGE(E5:E18)</f>
        <v>255.78571428571428</v>
      </c>
    </row>
    <row r="21" spans="2:5" x14ac:dyDescent="0.35">
      <c r="B21" t="s">
        <v>2</v>
      </c>
      <c r="C21">
        <f>STDEV(C5:C15)</f>
        <v>65.493649935075211</v>
      </c>
      <c r="E21">
        <f>STDEV(E5:E18)</f>
        <v>86.178864597398274</v>
      </c>
    </row>
    <row r="22" spans="2:5" x14ac:dyDescent="0.35">
      <c r="B22" t="s">
        <v>3</v>
      </c>
      <c r="C22">
        <f>STDEV(C5:C15)/SQRT(COUNT(C5:C15))</f>
        <v>19.747078453229889</v>
      </c>
      <c r="E22">
        <f>STDEV(E5:E18)/SQRT(COUNT(E5:E18))</f>
        <v>23.032270378903327</v>
      </c>
    </row>
    <row r="24" spans="2:5" x14ac:dyDescent="0.35">
      <c r="D24" t="s">
        <v>61</v>
      </c>
    </row>
    <row r="25" spans="2:5" x14ac:dyDescent="0.35">
      <c r="D25">
        <f>TTEST(C5:C15,E5:E18,2,3)</f>
        <v>0.33211512941506272</v>
      </c>
    </row>
  </sheetData>
  <pageMargins left="0.75" right="0.75" top="1" bottom="1" header="0.5" footer="0.5"/>
  <pageSetup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H26" sqref="H26"/>
    </sheetView>
  </sheetViews>
  <sheetFormatPr defaultColWidth="10.6640625" defaultRowHeight="15.5" x14ac:dyDescent="0.35"/>
  <cols>
    <col min="2" max="2" width="14.83203125" customWidth="1"/>
    <col min="3" max="3" width="11.1640625" bestFit="1" customWidth="1"/>
  </cols>
  <sheetData>
    <row r="1" spans="1:6" x14ac:dyDescent="0.35">
      <c r="A1" t="s">
        <v>104</v>
      </c>
    </row>
    <row r="3" spans="1:6" x14ac:dyDescent="0.35">
      <c r="B3" t="s">
        <v>27</v>
      </c>
      <c r="E3" t="s">
        <v>25</v>
      </c>
    </row>
    <row r="4" spans="1:6" x14ac:dyDescent="0.35">
      <c r="B4" t="s">
        <v>103</v>
      </c>
      <c r="C4" s="24" t="s">
        <v>102</v>
      </c>
      <c r="E4" t="s">
        <v>103</v>
      </c>
      <c r="F4" s="24" t="s">
        <v>102</v>
      </c>
    </row>
    <row r="5" spans="1:6" x14ac:dyDescent="0.35">
      <c r="B5">
        <v>1</v>
      </c>
      <c r="C5" s="24">
        <v>1.1363636363636364E-2</v>
      </c>
      <c r="E5">
        <v>9</v>
      </c>
      <c r="F5" s="24">
        <v>2.0270270270270271E-2</v>
      </c>
    </row>
    <row r="6" spans="1:6" x14ac:dyDescent="0.35">
      <c r="B6">
        <v>14</v>
      </c>
      <c r="C6" s="24">
        <v>5.6910569105691054E-2</v>
      </c>
      <c r="E6">
        <v>7</v>
      </c>
      <c r="F6" s="24">
        <v>2.5000000000000001E-2</v>
      </c>
    </row>
    <row r="7" spans="1:6" x14ac:dyDescent="0.35">
      <c r="B7">
        <v>6</v>
      </c>
      <c r="C7" s="24">
        <v>2.4793388429752067E-2</v>
      </c>
      <c r="E7">
        <v>4</v>
      </c>
      <c r="F7" s="24">
        <v>1.1267605633802818E-2</v>
      </c>
    </row>
    <row r="8" spans="1:6" x14ac:dyDescent="0.35">
      <c r="B8">
        <v>9</v>
      </c>
      <c r="C8" s="24">
        <v>2.7950310559006212E-2</v>
      </c>
      <c r="E8">
        <v>10</v>
      </c>
      <c r="F8" s="24">
        <v>2.7932960893854747E-2</v>
      </c>
    </row>
    <row r="9" spans="1:6" x14ac:dyDescent="0.35">
      <c r="B9">
        <v>4</v>
      </c>
      <c r="C9" s="24">
        <v>2.3255813953488372E-2</v>
      </c>
      <c r="E9">
        <v>2</v>
      </c>
      <c r="F9" s="24">
        <v>1.1494252873563218E-2</v>
      </c>
    </row>
    <row r="10" spans="1:6" x14ac:dyDescent="0.35">
      <c r="B10">
        <v>7</v>
      </c>
      <c r="C10" s="24">
        <v>2.3569023569023569E-2</v>
      </c>
      <c r="E10">
        <v>5</v>
      </c>
      <c r="F10" s="24">
        <v>2.5000000000000001E-2</v>
      </c>
    </row>
    <row r="11" spans="1:6" x14ac:dyDescent="0.35">
      <c r="B11">
        <v>7</v>
      </c>
      <c r="C11" s="24">
        <v>3.9325842696629212E-2</v>
      </c>
      <c r="E11">
        <v>7</v>
      </c>
      <c r="F11" s="24">
        <v>2.3890784982935155E-2</v>
      </c>
    </row>
    <row r="12" spans="1:6" x14ac:dyDescent="0.35">
      <c r="B12">
        <v>4</v>
      </c>
      <c r="C12" s="24">
        <v>1.5444015444015444E-2</v>
      </c>
      <c r="E12">
        <v>2</v>
      </c>
      <c r="F12" s="24">
        <v>1.4184397163120567E-2</v>
      </c>
    </row>
    <row r="13" spans="1:6" x14ac:dyDescent="0.35">
      <c r="B13">
        <v>6</v>
      </c>
      <c r="C13" s="24">
        <v>2.8708133971291867E-2</v>
      </c>
      <c r="E13">
        <v>8</v>
      </c>
      <c r="F13" s="24">
        <v>3.4632034632034632E-2</v>
      </c>
    </row>
    <row r="14" spans="1:6" x14ac:dyDescent="0.35">
      <c r="B14">
        <v>8</v>
      </c>
      <c r="C14" s="24">
        <v>2.9850746268656716E-2</v>
      </c>
      <c r="E14">
        <v>8</v>
      </c>
      <c r="F14" s="24">
        <v>2.8985507246376812E-2</v>
      </c>
    </row>
    <row r="15" spans="1:6" x14ac:dyDescent="0.35">
      <c r="B15">
        <v>6</v>
      </c>
      <c r="C15" s="24">
        <v>2.9702970297029702E-2</v>
      </c>
      <c r="E15">
        <v>7</v>
      </c>
      <c r="F15" s="24">
        <v>4.4585987261146494E-2</v>
      </c>
    </row>
    <row r="16" spans="1:6" x14ac:dyDescent="0.35">
      <c r="C16" s="24"/>
      <c r="E16">
        <v>3</v>
      </c>
      <c r="F16" s="24">
        <v>1.4018691588785047E-2</v>
      </c>
    </row>
    <row r="17" spans="1:6" x14ac:dyDescent="0.35">
      <c r="C17" s="24"/>
      <c r="E17">
        <v>1</v>
      </c>
      <c r="F17" s="24">
        <v>3.8461538461538464E-3</v>
      </c>
    </row>
    <row r="18" spans="1:6" x14ac:dyDescent="0.35">
      <c r="C18" s="24"/>
      <c r="E18">
        <v>2</v>
      </c>
      <c r="F18" s="24">
        <v>1.0101010101010102E-2</v>
      </c>
    </row>
    <row r="19" spans="1:6" x14ac:dyDescent="0.35">
      <c r="C19" s="24"/>
    </row>
    <row r="20" spans="1:6" x14ac:dyDescent="0.35">
      <c r="A20" t="s">
        <v>1</v>
      </c>
      <c r="B20">
        <v>6.5454545454545459</v>
      </c>
      <c r="C20" s="23">
        <v>2.8261313696201863E-2</v>
      </c>
      <c r="E20">
        <v>5.3571428571428568</v>
      </c>
      <c r="F20">
        <v>2.108640403521812E-2</v>
      </c>
    </row>
    <row r="21" spans="1:6" x14ac:dyDescent="0.35">
      <c r="A21" t="s">
        <v>2</v>
      </c>
      <c r="B21">
        <v>3.2973818815428819</v>
      </c>
      <c r="C21" s="23">
        <v>1.2070701852720566E-2</v>
      </c>
      <c r="E21">
        <v>3.0027459959982492</v>
      </c>
      <c r="F21">
        <v>1.1052539967408232E-2</v>
      </c>
    </row>
    <row r="22" spans="1:6" x14ac:dyDescent="0.35">
      <c r="A22" t="s">
        <v>3</v>
      </c>
      <c r="B22">
        <v>0.99419804469035045</v>
      </c>
      <c r="C22" s="23">
        <v>3.6394535456110801E-3</v>
      </c>
      <c r="E22">
        <v>0.80251762403805182</v>
      </c>
      <c r="F22">
        <v>2.9539155579762304E-3</v>
      </c>
    </row>
  </sheetData>
  <pageMargins left="0.75" right="0.75" top="1" bottom="1" header="0.5" footer="0.5"/>
  <pageSetup orientation="portrait" horizontalDpi="4294967292" verticalDpi="429496729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A6" workbookViewId="0"/>
  </sheetViews>
  <sheetFormatPr defaultColWidth="10.6640625" defaultRowHeight="15.5" x14ac:dyDescent="0.35"/>
  <cols>
    <col min="2" max="2" width="14.33203125" customWidth="1"/>
    <col min="7" max="8" width="14.83203125" bestFit="1" customWidth="1"/>
  </cols>
  <sheetData>
    <row r="1" spans="1:11" x14ac:dyDescent="0.35">
      <c r="A1" t="s">
        <v>113</v>
      </c>
    </row>
    <row r="4" spans="1:11" x14ac:dyDescent="0.35">
      <c r="E4" s="25" t="s">
        <v>109</v>
      </c>
      <c r="F4" s="25"/>
      <c r="G4" s="25"/>
    </row>
    <row r="6" spans="1:11" x14ac:dyDescent="0.35">
      <c r="E6" s="12">
        <f>E11</f>
        <v>9.129999999999999</v>
      </c>
      <c r="G6" s="13"/>
    </row>
    <row r="7" spans="1:11" x14ac:dyDescent="0.35">
      <c r="E7" s="12">
        <f>E12</f>
        <v>9</v>
      </c>
      <c r="F7" s="12">
        <f>AVERAGE(E6:E9)</f>
        <v>9.0649999999999995</v>
      </c>
    </row>
    <row r="8" spans="1:11" x14ac:dyDescent="0.35">
      <c r="E8" s="12">
        <f>E13</f>
        <v>8.9599999999999973</v>
      </c>
      <c r="F8" s="13"/>
      <c r="G8" s="13"/>
      <c r="H8" s="13"/>
      <c r="I8" s="13"/>
      <c r="J8" s="13"/>
    </row>
    <row r="9" spans="1:11" x14ac:dyDescent="0.35">
      <c r="E9" s="12">
        <f>E14</f>
        <v>9.1700000000000017</v>
      </c>
      <c r="F9" s="13"/>
      <c r="G9" s="13"/>
      <c r="H9" s="13"/>
      <c r="I9" s="13"/>
      <c r="J9" s="13"/>
    </row>
    <row r="10" spans="1:11" x14ac:dyDescent="0.35">
      <c r="C10" t="s">
        <v>105</v>
      </c>
      <c r="D10" t="s">
        <v>14</v>
      </c>
      <c r="E10" s="16" t="s">
        <v>15</v>
      </c>
      <c r="F10" s="16" t="s">
        <v>16</v>
      </c>
      <c r="G10" s="16" t="s">
        <v>17</v>
      </c>
      <c r="H10" s="16" t="s">
        <v>18</v>
      </c>
      <c r="I10" s="16" t="s">
        <v>19</v>
      </c>
      <c r="J10" s="16" t="s">
        <v>20</v>
      </c>
      <c r="K10" s="16" t="s">
        <v>21</v>
      </c>
    </row>
    <row r="11" spans="1:11" x14ac:dyDescent="0.35">
      <c r="B11" t="s">
        <v>53</v>
      </c>
      <c r="C11">
        <v>26.63</v>
      </c>
      <c r="D11">
        <v>17.5</v>
      </c>
      <c r="E11" s="12">
        <f t="shared" ref="E11:E18" si="0">C11-D11</f>
        <v>9.129999999999999</v>
      </c>
      <c r="F11" s="12">
        <f>E11-F7</f>
        <v>6.4999999999999503E-2</v>
      </c>
      <c r="G11" s="11">
        <f t="shared" ref="G11:G18" si="1">2^-F11</f>
        <v>0.95594531759374246</v>
      </c>
      <c r="H11" s="15">
        <f>AVERAGE(G11:G14)</f>
        <v>1.001832397614203</v>
      </c>
      <c r="I11" s="13">
        <f>STDEV(G11:G14)</f>
        <v>6.9947492367737604E-2</v>
      </c>
      <c r="J11" s="13">
        <f>I11/SQRT(4)</f>
        <v>3.4973746183868802E-2</v>
      </c>
      <c r="K11">
        <f>TTEST(G11:G14,G15:G18,2,2)</f>
        <v>5.7912658095602969E-2</v>
      </c>
    </row>
    <row r="12" spans="1:11" x14ac:dyDescent="0.35">
      <c r="C12">
        <v>26.51</v>
      </c>
      <c r="D12">
        <v>17.510000000000002</v>
      </c>
      <c r="E12" s="12">
        <f t="shared" si="0"/>
        <v>9</v>
      </c>
      <c r="F12" s="12">
        <f>E12-F7</f>
        <v>-6.4999999999999503E-2</v>
      </c>
      <c r="G12" s="11">
        <f t="shared" si="1"/>
        <v>1.0460849397925289</v>
      </c>
      <c r="H12" s="13"/>
      <c r="I12" s="13"/>
      <c r="J12" s="13"/>
    </row>
    <row r="13" spans="1:11" x14ac:dyDescent="0.35">
      <c r="C13">
        <v>26.65</v>
      </c>
      <c r="D13">
        <v>17.690000000000001</v>
      </c>
      <c r="E13" s="12">
        <f t="shared" si="0"/>
        <v>8.9599999999999973</v>
      </c>
      <c r="F13" s="12">
        <f>E13-F7</f>
        <v>-0.1050000000000022</v>
      </c>
      <c r="G13" s="11">
        <f t="shared" si="1"/>
        <v>1.0754943904573799</v>
      </c>
    </row>
    <row r="14" spans="1:11" x14ac:dyDescent="0.35">
      <c r="C14">
        <v>26.64</v>
      </c>
      <c r="D14">
        <v>17.47</v>
      </c>
      <c r="E14" s="12">
        <f t="shared" si="0"/>
        <v>9.1700000000000017</v>
      </c>
      <c r="F14" s="22">
        <f>E14-F7</f>
        <v>0.1050000000000022</v>
      </c>
      <c r="G14" s="11">
        <f t="shared" si="1"/>
        <v>0.92980494261316038</v>
      </c>
    </row>
    <row r="15" spans="1:11" x14ac:dyDescent="0.35">
      <c r="B15" t="s">
        <v>25</v>
      </c>
      <c r="C15">
        <v>25.98</v>
      </c>
      <c r="D15">
        <v>17.02</v>
      </c>
      <c r="E15" s="12">
        <f t="shared" si="0"/>
        <v>8.9600000000000009</v>
      </c>
      <c r="F15" s="12">
        <f>E15-F7</f>
        <v>-0.10499999999999865</v>
      </c>
      <c r="G15" s="11">
        <f t="shared" si="1"/>
        <v>1.0754943904573773</v>
      </c>
      <c r="H15" s="11">
        <f>AVERAGE(G15:G18)</f>
        <v>1.1632769304049855</v>
      </c>
      <c r="I15" s="13">
        <f>STDEV(G15:G18)</f>
        <v>0.11900350676951198</v>
      </c>
      <c r="J15" s="13">
        <f>I15/SQRT(4)</f>
        <v>5.9501753384755988E-2</v>
      </c>
    </row>
    <row r="16" spans="1:11" x14ac:dyDescent="0.35">
      <c r="C16">
        <v>25.73</v>
      </c>
      <c r="D16">
        <v>17</v>
      </c>
      <c r="E16" s="12">
        <f t="shared" si="0"/>
        <v>8.73</v>
      </c>
      <c r="F16" s="12">
        <f>E16-F7</f>
        <v>-0.33499999999999908</v>
      </c>
      <c r="G16" s="11">
        <f t="shared" si="1"/>
        <v>1.2613774088312488</v>
      </c>
    </row>
    <row r="17" spans="2:11" x14ac:dyDescent="0.35">
      <c r="C17">
        <v>25.76</v>
      </c>
      <c r="D17">
        <v>17.04</v>
      </c>
      <c r="E17" s="12">
        <f t="shared" si="0"/>
        <v>8.7200000000000024</v>
      </c>
      <c r="F17" s="12">
        <f>E17-F7</f>
        <v>-0.34499999999999709</v>
      </c>
      <c r="G17" s="11">
        <f t="shared" si="1"/>
        <v>1.2701509825387871</v>
      </c>
    </row>
    <row r="18" spans="2:11" x14ac:dyDescent="0.35">
      <c r="C18">
        <v>26.05</v>
      </c>
      <c r="D18">
        <v>17.05</v>
      </c>
      <c r="E18" s="12">
        <f t="shared" si="0"/>
        <v>9</v>
      </c>
      <c r="F18" s="12">
        <f>E18-F7</f>
        <v>-6.4999999999999503E-2</v>
      </c>
      <c r="G18" s="11">
        <f t="shared" si="1"/>
        <v>1.0460849397925289</v>
      </c>
    </row>
    <row r="22" spans="2:11" x14ac:dyDescent="0.35">
      <c r="E22" s="25" t="s">
        <v>108</v>
      </c>
      <c r="F22" s="25"/>
      <c r="G22" s="25"/>
    </row>
    <row r="24" spans="2:11" x14ac:dyDescent="0.35">
      <c r="E24" s="12">
        <f>E29</f>
        <v>8.7000000000000028</v>
      </c>
      <c r="G24" s="13"/>
    </row>
    <row r="25" spans="2:11" x14ac:dyDescent="0.35">
      <c r="E25" s="12">
        <f>E30</f>
        <v>8.68</v>
      </c>
      <c r="F25" s="12">
        <f>AVERAGE(E24:E27)</f>
        <v>8.7750000000000004</v>
      </c>
    </row>
    <row r="26" spans="2:11" x14ac:dyDescent="0.35">
      <c r="E26" s="12">
        <f>E31</f>
        <v>8.8099999999999987</v>
      </c>
      <c r="F26" s="13"/>
      <c r="G26" s="13"/>
      <c r="H26" s="13"/>
      <c r="I26" s="13"/>
      <c r="J26" s="13"/>
    </row>
    <row r="27" spans="2:11" x14ac:dyDescent="0.35">
      <c r="E27" s="12">
        <f>E32</f>
        <v>8.91</v>
      </c>
      <c r="F27" s="13"/>
      <c r="G27" s="13"/>
      <c r="H27" s="13"/>
      <c r="I27" s="13"/>
      <c r="J27" s="13"/>
    </row>
    <row r="28" spans="2:11" x14ac:dyDescent="0.35">
      <c r="C28" t="s">
        <v>105</v>
      </c>
      <c r="D28" t="s">
        <v>14</v>
      </c>
      <c r="E28" s="16" t="s">
        <v>15</v>
      </c>
      <c r="F28" s="16" t="s">
        <v>16</v>
      </c>
      <c r="G28" s="16" t="s">
        <v>17</v>
      </c>
      <c r="H28" s="16" t="s">
        <v>18</v>
      </c>
      <c r="I28" s="16" t="s">
        <v>19</v>
      </c>
      <c r="J28" s="16" t="s">
        <v>20</v>
      </c>
      <c r="K28" s="16" t="s">
        <v>21</v>
      </c>
    </row>
    <row r="29" spans="2:11" x14ac:dyDescent="0.35">
      <c r="B29" t="s">
        <v>53</v>
      </c>
      <c r="C29">
        <v>25.76</v>
      </c>
      <c r="D29">
        <v>17.059999999999999</v>
      </c>
      <c r="E29" s="12">
        <f t="shared" ref="E29:E36" si="2">C29-D29</f>
        <v>8.7000000000000028</v>
      </c>
      <c r="F29" s="12">
        <f>E29-F25</f>
        <v>-7.4999999999997513E-2</v>
      </c>
      <c r="G29" s="11">
        <f t="shared" ref="G29:G36" si="3">2^-F29</f>
        <v>1.053361035954834</v>
      </c>
      <c r="H29" s="15">
        <f>AVERAGE(G29:G32)</f>
        <v>1.0020320095927227</v>
      </c>
      <c r="I29" s="13">
        <f>STDEV(G29:G32)</f>
        <v>7.3071058568416544E-2</v>
      </c>
      <c r="J29" s="13">
        <f>I29/SQRT(4)</f>
        <v>3.6535529284208272E-2</v>
      </c>
      <c r="K29">
        <f>TTEST(G29:G32,G33:G36,2,2)</f>
        <v>0.22077285717838252</v>
      </c>
    </row>
    <row r="30" spans="2:11" x14ac:dyDescent="0.35">
      <c r="C30">
        <v>25.66</v>
      </c>
      <c r="D30">
        <v>16.98</v>
      </c>
      <c r="E30" s="12">
        <f t="shared" si="2"/>
        <v>8.68</v>
      </c>
      <c r="F30" s="12">
        <f>E30-F25</f>
        <v>-9.5000000000000639E-2</v>
      </c>
      <c r="G30" s="11">
        <f t="shared" si="3"/>
        <v>1.068065408047852</v>
      </c>
      <c r="H30" s="13"/>
      <c r="I30" s="13"/>
      <c r="J30" s="13"/>
    </row>
    <row r="31" spans="2:11" x14ac:dyDescent="0.35">
      <c r="C31">
        <v>25.79</v>
      </c>
      <c r="D31">
        <v>16.98</v>
      </c>
      <c r="E31" s="12">
        <f t="shared" si="2"/>
        <v>8.8099999999999987</v>
      </c>
      <c r="F31" s="12">
        <f>E31-F25</f>
        <v>3.4999999999998366E-2</v>
      </c>
      <c r="G31" s="11">
        <f t="shared" si="3"/>
        <v>0.97603176077622567</v>
      </c>
    </row>
    <row r="32" spans="2:11" x14ac:dyDescent="0.35">
      <c r="C32">
        <v>25.86</v>
      </c>
      <c r="D32">
        <v>16.95</v>
      </c>
      <c r="E32" s="12">
        <f t="shared" si="2"/>
        <v>8.91</v>
      </c>
      <c r="F32" s="22">
        <f>E32-F25</f>
        <v>0.13499999999999979</v>
      </c>
      <c r="G32" s="11">
        <f t="shared" si="3"/>
        <v>0.91066983359197862</v>
      </c>
    </row>
    <row r="33" spans="2:11" x14ac:dyDescent="0.35">
      <c r="B33" t="s">
        <v>25</v>
      </c>
      <c r="C33">
        <v>25.24</v>
      </c>
      <c r="D33">
        <v>16.440000000000001</v>
      </c>
      <c r="E33" s="12">
        <f t="shared" si="2"/>
        <v>8.7999999999999972</v>
      </c>
      <c r="F33" s="12">
        <f>E33-F25</f>
        <v>2.4999999999996803E-2</v>
      </c>
      <c r="G33" s="11">
        <f t="shared" si="3"/>
        <v>0.98282059854525328</v>
      </c>
      <c r="H33" s="11">
        <f>AVERAGE(G33:G36)</f>
        <v>1.0906511646223152</v>
      </c>
      <c r="I33" s="13">
        <f>STDEV(G33:G36)</f>
        <v>0.10715963519660707</v>
      </c>
      <c r="J33" s="13">
        <f>I33/SQRT(4)</f>
        <v>5.3579817598303534E-2</v>
      </c>
    </row>
    <row r="34" spans="2:11" x14ac:dyDescent="0.35">
      <c r="C34">
        <v>25.01</v>
      </c>
      <c r="D34">
        <v>16.52</v>
      </c>
      <c r="E34" s="12">
        <f t="shared" si="2"/>
        <v>8.490000000000002</v>
      </c>
      <c r="F34" s="12">
        <f>E34-F25</f>
        <v>-0.28499999999999837</v>
      </c>
      <c r="G34" s="11">
        <f t="shared" si="3"/>
        <v>1.2184102636751899</v>
      </c>
    </row>
    <row r="35" spans="2:11" x14ac:dyDescent="0.35">
      <c r="C35">
        <v>25.07</v>
      </c>
      <c r="D35">
        <v>16.48</v>
      </c>
      <c r="E35" s="12">
        <f t="shared" si="2"/>
        <v>8.59</v>
      </c>
      <c r="F35" s="12">
        <f>E35-F25</f>
        <v>-0.1850000000000005</v>
      </c>
      <c r="G35" s="11">
        <f t="shared" si="3"/>
        <v>1.1368169732360145</v>
      </c>
    </row>
    <row r="36" spans="2:11" x14ac:dyDescent="0.35">
      <c r="C36">
        <v>25.15</v>
      </c>
      <c r="D36">
        <v>16.41</v>
      </c>
      <c r="E36" s="12">
        <f t="shared" si="2"/>
        <v>8.7399999999999984</v>
      </c>
      <c r="F36" s="21">
        <f>E36-F25</f>
        <v>-3.5000000000001918E-2</v>
      </c>
      <c r="G36" s="11">
        <f t="shared" si="3"/>
        <v>1.0245568230328028</v>
      </c>
    </row>
    <row r="41" spans="2:11" x14ac:dyDescent="0.35">
      <c r="E41" s="25" t="s">
        <v>107</v>
      </c>
      <c r="F41" s="25"/>
      <c r="G41" s="25"/>
    </row>
    <row r="43" spans="2:11" x14ac:dyDescent="0.35">
      <c r="E43" s="12">
        <f>E48</f>
        <v>8.7899999999999991</v>
      </c>
      <c r="G43" s="13"/>
    </row>
    <row r="44" spans="2:11" x14ac:dyDescent="0.35">
      <c r="E44" s="12">
        <f>E49</f>
        <v>8.9499999999999993</v>
      </c>
      <c r="F44" s="12">
        <f>AVERAGE(E43:E46)</f>
        <v>8.8475000000000001</v>
      </c>
    </row>
    <row r="45" spans="2:11" x14ac:dyDescent="0.35">
      <c r="E45" s="12">
        <f>E50</f>
        <v>8.8000000000000007</v>
      </c>
      <c r="F45" s="13"/>
      <c r="G45" s="13"/>
      <c r="H45" s="13"/>
      <c r="I45" s="13"/>
      <c r="J45" s="13"/>
    </row>
    <row r="46" spans="2:11" x14ac:dyDescent="0.35">
      <c r="E46" s="12">
        <f>E51</f>
        <v>8.8500000000000014</v>
      </c>
      <c r="F46" s="13"/>
      <c r="G46" s="13"/>
      <c r="H46" s="13"/>
      <c r="I46" s="13"/>
      <c r="J46" s="13"/>
    </row>
    <row r="47" spans="2:11" x14ac:dyDescent="0.35">
      <c r="C47" t="s">
        <v>105</v>
      </c>
      <c r="D47" t="s">
        <v>14</v>
      </c>
      <c r="E47" s="16" t="s">
        <v>15</v>
      </c>
      <c r="F47" s="16" t="s">
        <v>16</v>
      </c>
      <c r="G47" s="16" t="s">
        <v>17</v>
      </c>
      <c r="H47" s="16" t="s">
        <v>18</v>
      </c>
      <c r="I47" s="16" t="s">
        <v>19</v>
      </c>
      <c r="J47" s="16" t="s">
        <v>20</v>
      </c>
      <c r="K47" s="16" t="s">
        <v>21</v>
      </c>
    </row>
    <row r="48" spans="2:11" x14ac:dyDescent="0.35">
      <c r="B48" t="s">
        <v>53</v>
      </c>
      <c r="C48">
        <v>25.27</v>
      </c>
      <c r="D48">
        <v>16.48</v>
      </c>
      <c r="E48" s="12">
        <f t="shared" ref="E48:E55" si="4">C48-D48</f>
        <v>8.7899999999999991</v>
      </c>
      <c r="F48" s="12">
        <f>E48-F44</f>
        <v>-5.7500000000000995E-2</v>
      </c>
      <c r="G48" s="11">
        <f t="shared" ref="G48:G55" si="5">2^-F48</f>
        <v>1.0406608696044675</v>
      </c>
      <c r="H48" s="15">
        <f>AVERAGE(G48:G51)</f>
        <v>1.0009548926826846</v>
      </c>
      <c r="I48" s="13">
        <f>STDEV(G48:G51)</f>
        <v>4.9921988515730577E-2</v>
      </c>
      <c r="J48" s="13">
        <f>I48/SQRT(4)</f>
        <v>2.4960994257865288E-2</v>
      </c>
      <c r="K48">
        <f>TTEST(G48:G51,G52:G55,2,2)</f>
        <v>1.6202562052563922E-2</v>
      </c>
    </row>
    <row r="49" spans="2:10" x14ac:dyDescent="0.35">
      <c r="C49">
        <v>25.39</v>
      </c>
      <c r="D49">
        <v>16.440000000000001</v>
      </c>
      <c r="E49" s="12">
        <f t="shared" si="4"/>
        <v>8.9499999999999993</v>
      </c>
      <c r="F49" s="12">
        <f>E49-F44</f>
        <v>0.10249999999999915</v>
      </c>
      <c r="G49" s="11">
        <f t="shared" si="5"/>
        <v>0.93141756862970382</v>
      </c>
      <c r="H49" s="13"/>
      <c r="I49" s="13"/>
      <c r="J49" s="13"/>
    </row>
    <row r="50" spans="2:10" x14ac:dyDescent="0.35">
      <c r="C50">
        <v>25.26</v>
      </c>
      <c r="D50">
        <v>16.46</v>
      </c>
      <c r="E50" s="12">
        <f t="shared" si="4"/>
        <v>8.8000000000000007</v>
      </c>
      <c r="F50" s="12">
        <f>E50-F44</f>
        <v>-4.7499999999999432E-2</v>
      </c>
      <c r="G50" s="11">
        <f t="shared" si="5"/>
        <v>1.0334724998991751</v>
      </c>
    </row>
    <row r="51" spans="2:10" x14ac:dyDescent="0.35">
      <c r="C51">
        <v>25.25</v>
      </c>
      <c r="D51">
        <v>16.399999999999999</v>
      </c>
      <c r="E51" s="12">
        <f t="shared" si="4"/>
        <v>8.8500000000000014</v>
      </c>
      <c r="F51" s="22">
        <f>E51-F44</f>
        <v>2.500000000001279E-3</v>
      </c>
      <c r="G51" s="11">
        <f t="shared" si="5"/>
        <v>0.99826863259739163</v>
      </c>
    </row>
    <row r="52" spans="2:10" x14ac:dyDescent="0.35">
      <c r="B52" t="s">
        <v>25</v>
      </c>
      <c r="C52">
        <v>25.87</v>
      </c>
      <c r="D52">
        <v>16.920000000000002</v>
      </c>
      <c r="E52" s="12">
        <f t="shared" si="4"/>
        <v>8.9499999999999993</v>
      </c>
      <c r="F52" s="12">
        <f>E52-F44</f>
        <v>0.10249999999999915</v>
      </c>
      <c r="G52" s="11">
        <f t="shared" si="5"/>
        <v>0.93141756862970382</v>
      </c>
      <c r="H52" s="11">
        <f>AVERAGE(G52:G55)</f>
        <v>0.91548784388382054</v>
      </c>
      <c r="I52" s="13">
        <f>STDEV(G52:G55)</f>
        <v>1.3209407567263711E-2</v>
      </c>
      <c r="J52" s="13">
        <f>I52/SQRT(4)</f>
        <v>6.6047037836318555E-3</v>
      </c>
    </row>
    <row r="53" spans="2:10" x14ac:dyDescent="0.35">
      <c r="C53">
        <v>25.9</v>
      </c>
      <c r="D53">
        <v>16.93</v>
      </c>
      <c r="E53" s="12">
        <f t="shared" si="4"/>
        <v>8.9699999999999989</v>
      </c>
      <c r="F53" s="12">
        <f>E53-F44</f>
        <v>0.12249999999999872</v>
      </c>
      <c r="G53" s="11">
        <f t="shared" si="5"/>
        <v>0.91859446772230191</v>
      </c>
    </row>
    <row r="54" spans="2:10" x14ac:dyDescent="0.35">
      <c r="C54">
        <v>26.01</v>
      </c>
      <c r="D54">
        <v>17.010000000000002</v>
      </c>
      <c r="E54" s="12">
        <f t="shared" si="4"/>
        <v>9</v>
      </c>
      <c r="F54" s="12">
        <f>E54-F44</f>
        <v>0.15249999999999986</v>
      </c>
      <c r="G54" s="11">
        <f t="shared" si="5"/>
        <v>0.89969006693828091</v>
      </c>
    </row>
    <row r="55" spans="2:10" x14ac:dyDescent="0.35">
      <c r="C55">
        <v>26.04</v>
      </c>
      <c r="D55">
        <v>17.059999999999999</v>
      </c>
      <c r="E55" s="12">
        <f t="shared" si="4"/>
        <v>8.98</v>
      </c>
      <c r="F55" s="21">
        <f>E55-F44</f>
        <v>0.13250000000000028</v>
      </c>
      <c r="G55" s="11">
        <f t="shared" si="5"/>
        <v>0.91224927224499563</v>
      </c>
    </row>
    <row r="59" spans="2:10" x14ac:dyDescent="0.35">
      <c r="E59" s="25" t="s">
        <v>106</v>
      </c>
      <c r="F59" s="25"/>
      <c r="G59" s="25"/>
    </row>
    <row r="61" spans="2:10" x14ac:dyDescent="0.35">
      <c r="E61" s="12">
        <f>E66</f>
        <v>8.9499999999999993</v>
      </c>
      <c r="G61" s="13"/>
    </row>
    <row r="62" spans="2:10" x14ac:dyDescent="0.35">
      <c r="E62" s="12">
        <f>E67</f>
        <v>9.18</v>
      </c>
      <c r="F62" s="12">
        <f>AVERAGE(E61:E63)</f>
        <v>9.0933333333333319</v>
      </c>
    </row>
    <row r="63" spans="2:10" x14ac:dyDescent="0.35">
      <c r="E63" s="12">
        <f>E68</f>
        <v>9.1499999999999986</v>
      </c>
      <c r="F63" s="13"/>
      <c r="G63" s="13"/>
      <c r="H63" s="13"/>
      <c r="I63" s="13"/>
      <c r="J63" s="13"/>
    </row>
    <row r="64" spans="2:10" x14ac:dyDescent="0.35">
      <c r="E64" s="12"/>
      <c r="F64" s="13"/>
      <c r="G64" s="13"/>
      <c r="H64" s="13"/>
      <c r="I64" s="13"/>
      <c r="J64" s="13"/>
    </row>
    <row r="65" spans="2:11" x14ac:dyDescent="0.35">
      <c r="C65" t="s">
        <v>105</v>
      </c>
      <c r="D65" t="s">
        <v>14</v>
      </c>
      <c r="E65" s="16" t="s">
        <v>15</v>
      </c>
      <c r="F65" s="16" t="s">
        <v>16</v>
      </c>
      <c r="G65" s="16" t="s">
        <v>17</v>
      </c>
      <c r="H65" s="16" t="s">
        <v>18</v>
      </c>
      <c r="I65" s="16" t="s">
        <v>19</v>
      </c>
      <c r="J65" s="16" t="s">
        <v>20</v>
      </c>
      <c r="K65" s="16" t="s">
        <v>21</v>
      </c>
    </row>
    <row r="66" spans="2:11" x14ac:dyDescent="0.35">
      <c r="B66" t="s">
        <v>53</v>
      </c>
      <c r="C66">
        <v>25.5</v>
      </c>
      <c r="D66">
        <v>16.55</v>
      </c>
      <c r="E66" s="12">
        <f>C66-D66</f>
        <v>8.9499999999999993</v>
      </c>
      <c r="F66" s="12">
        <f>E66-F62</f>
        <v>-0.14333333333333265</v>
      </c>
      <c r="G66" s="11">
        <f>2^-F66</f>
        <v>1.1044540007443511</v>
      </c>
      <c r="H66" s="15">
        <f>AVERAGE(G66:G68)</f>
        <v>1.0025443568714503</v>
      </c>
      <c r="I66" s="13">
        <f>STDEV(G66:G68)</f>
        <v>8.8809139874181001E-2</v>
      </c>
      <c r="J66" s="13">
        <f>I66/SQRT(4)</f>
        <v>4.44045699370905E-2</v>
      </c>
      <c r="K66">
        <f>TTEST(G66:G68,G70:G73,2,2)</f>
        <v>4.9339274313135685E-4</v>
      </c>
    </row>
    <row r="67" spans="2:11" x14ac:dyDescent="0.35">
      <c r="C67">
        <v>25.63</v>
      </c>
      <c r="D67">
        <v>16.45</v>
      </c>
      <c r="E67" s="12">
        <f>C67-D67</f>
        <v>9.18</v>
      </c>
      <c r="F67" s="12">
        <f>E67-F62</f>
        <v>8.666666666666778E-2</v>
      </c>
      <c r="G67" s="11">
        <f>2^-F67</f>
        <v>0.94169601738734621</v>
      </c>
      <c r="H67" s="13"/>
      <c r="I67" s="13"/>
      <c r="J67" s="13"/>
    </row>
    <row r="68" spans="2:11" x14ac:dyDescent="0.35">
      <c r="C68">
        <v>25.54</v>
      </c>
      <c r="D68">
        <v>16.39</v>
      </c>
      <c r="E68" s="12">
        <f>C68-D68</f>
        <v>9.1499999999999986</v>
      </c>
      <c r="F68" s="12">
        <f>E68-F62</f>
        <v>5.6666666666666643E-2</v>
      </c>
      <c r="G68" s="11">
        <f>2^-F68</f>
        <v>0.9614830524826532</v>
      </c>
    </row>
    <row r="69" spans="2:11" x14ac:dyDescent="0.35">
      <c r="E69" s="12"/>
      <c r="F69" s="22"/>
      <c r="G69" s="11"/>
    </row>
    <row r="70" spans="2:11" x14ac:dyDescent="0.35">
      <c r="B70" t="s">
        <v>25</v>
      </c>
      <c r="C70">
        <v>25.05</v>
      </c>
      <c r="D70">
        <v>16.38</v>
      </c>
      <c r="E70" s="12">
        <f>C70-D70</f>
        <v>8.6700000000000017</v>
      </c>
      <c r="F70" s="12">
        <f>E70-F62</f>
        <v>-0.42333333333333023</v>
      </c>
      <c r="G70" s="11">
        <f>2^-F70</f>
        <v>1.3410223977534321</v>
      </c>
      <c r="H70" s="11">
        <f>AVERAGE(G70:G73)</f>
        <v>1.3766070721948211</v>
      </c>
      <c r="I70" s="13">
        <f>STDEV(G70:G73)</f>
        <v>3.1482430183762941E-2</v>
      </c>
      <c r="J70" s="13">
        <f>I70/SQRT(4)</f>
        <v>1.5741215091881471E-2</v>
      </c>
    </row>
    <row r="71" spans="2:11" x14ac:dyDescent="0.35">
      <c r="C71">
        <v>24.85</v>
      </c>
      <c r="D71">
        <v>16.239999999999998</v>
      </c>
      <c r="E71" s="12">
        <f>C71-D71</f>
        <v>8.610000000000003</v>
      </c>
      <c r="F71" s="12">
        <f>E71-F62</f>
        <v>-0.48333333333332895</v>
      </c>
      <c r="G71" s="11">
        <f>2^-F71</f>
        <v>1.3979699341790153</v>
      </c>
    </row>
    <row r="72" spans="2:11" x14ac:dyDescent="0.35">
      <c r="C72">
        <v>24.81</v>
      </c>
      <c r="D72">
        <v>16.21</v>
      </c>
      <c r="E72" s="12">
        <f>C72-D72</f>
        <v>8.5999999999999979</v>
      </c>
      <c r="F72" s="12">
        <f>E72-F62</f>
        <v>-0.49333333333333407</v>
      </c>
      <c r="G72" s="11">
        <f>2^-F72</f>
        <v>1.4076935840339901</v>
      </c>
    </row>
    <row r="73" spans="2:11" x14ac:dyDescent="0.35">
      <c r="C73">
        <v>24.85</v>
      </c>
      <c r="D73">
        <v>16.2</v>
      </c>
      <c r="E73" s="12">
        <f>C73-D73</f>
        <v>8.6500000000000021</v>
      </c>
      <c r="F73" s="21">
        <f>E73-F62</f>
        <v>-0.4433333333333298</v>
      </c>
      <c r="G73" s="11">
        <f>2^-F73</f>
        <v>1.359742372812847</v>
      </c>
    </row>
  </sheetData>
  <mergeCells count="4">
    <mergeCell ref="E4:G4"/>
    <mergeCell ref="E22:G22"/>
    <mergeCell ref="E41:G41"/>
    <mergeCell ref="E59:G59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workbookViewId="0">
      <selection activeCell="J38" sqref="J38"/>
    </sheetView>
  </sheetViews>
  <sheetFormatPr defaultColWidth="10.6640625" defaultRowHeight="15.5" x14ac:dyDescent="0.35"/>
  <cols>
    <col min="2" max="2" width="14.83203125" customWidth="1"/>
    <col min="3" max="3" width="14.1640625" customWidth="1"/>
    <col min="4" max="4" width="14.5" customWidth="1"/>
    <col min="5" max="5" width="13.33203125" customWidth="1"/>
  </cols>
  <sheetData>
    <row r="1" spans="1:6" ht="16" x14ac:dyDescent="0.35">
      <c r="A1" t="s">
        <v>78</v>
      </c>
    </row>
    <row r="3" spans="1:6" ht="16" x14ac:dyDescent="0.35">
      <c r="C3" t="s">
        <v>53</v>
      </c>
      <c r="D3" t="s">
        <v>35</v>
      </c>
      <c r="E3" t="s">
        <v>36</v>
      </c>
      <c r="F3" t="s">
        <v>37</v>
      </c>
    </row>
    <row r="4" spans="1:6" ht="16" x14ac:dyDescent="0.35">
      <c r="B4" t="s">
        <v>77</v>
      </c>
      <c r="C4" t="s">
        <v>76</v>
      </c>
      <c r="D4" t="s">
        <v>76</v>
      </c>
      <c r="E4" t="s">
        <v>76</v>
      </c>
      <c r="F4" t="s">
        <v>76</v>
      </c>
    </row>
    <row r="5" spans="1:6" ht="16" x14ac:dyDescent="0.35">
      <c r="B5">
        <v>1</v>
      </c>
      <c r="C5" s="7">
        <v>0.72908852213053266</v>
      </c>
      <c r="D5" s="7">
        <v>0.76696213145331038</v>
      </c>
      <c r="E5" s="7">
        <v>0.57534555712270807</v>
      </c>
      <c r="F5" s="7">
        <v>0.30782425368944999</v>
      </c>
    </row>
    <row r="6" spans="1:6" ht="16" x14ac:dyDescent="0.35">
      <c r="B6">
        <v>2</v>
      </c>
      <c r="C6" s="7">
        <v>0.93288335393098198</v>
      </c>
      <c r="D6" s="7">
        <v>0.59571621047968848</v>
      </c>
      <c r="E6" s="7">
        <v>0.14877939158821024</v>
      </c>
      <c r="F6" s="7">
        <v>0.19876298953441068</v>
      </c>
    </row>
    <row r="7" spans="1:6" ht="16" x14ac:dyDescent="0.35">
      <c r="B7">
        <v>3</v>
      </c>
      <c r="C7" s="7">
        <v>0.52792413066385668</v>
      </c>
      <c r="D7" s="7">
        <v>0.84847967201913221</v>
      </c>
      <c r="E7" s="7">
        <v>0.11466682720423819</v>
      </c>
      <c r="F7" s="7">
        <v>0.20008755917664695</v>
      </c>
    </row>
    <row r="8" spans="1:6" ht="16" x14ac:dyDescent="0.35">
      <c r="B8">
        <v>4</v>
      </c>
      <c r="C8" s="7">
        <v>0.58289334741288279</v>
      </c>
      <c r="D8" s="7">
        <v>0.88296546377081842</v>
      </c>
      <c r="E8" s="7">
        <v>0.19610299093930245</v>
      </c>
      <c r="F8" s="7">
        <v>0.29763332281476806</v>
      </c>
    </row>
    <row r="9" spans="1:6" ht="16" x14ac:dyDescent="0.35">
      <c r="B9">
        <v>5</v>
      </c>
      <c r="C9" s="7">
        <v>0.39125137078104061</v>
      </c>
      <c r="D9" s="7">
        <v>0.61746629340026382</v>
      </c>
      <c r="E9" s="7">
        <v>0.44328536094629056</v>
      </c>
      <c r="F9" s="7">
        <v>0.21973574483386507</v>
      </c>
    </row>
    <row r="10" spans="1:6" ht="16" x14ac:dyDescent="0.35">
      <c r="B10">
        <v>6</v>
      </c>
      <c r="C10" s="7">
        <v>0.84136771300448432</v>
      </c>
      <c r="D10" s="7">
        <v>0.55027911432126231</v>
      </c>
      <c r="E10" s="7">
        <v>0.71035738757257749</v>
      </c>
      <c r="F10" s="7">
        <v>0.30071559327675157</v>
      </c>
    </row>
    <row r="11" spans="1:6" ht="16" x14ac:dyDescent="0.35">
      <c r="B11">
        <v>7</v>
      </c>
      <c r="C11" s="7">
        <v>0.75758601002304882</v>
      </c>
      <c r="D11" s="7">
        <v>1.1209387862334705</v>
      </c>
      <c r="E11" s="7">
        <v>0.36825626389519267</v>
      </c>
      <c r="F11" s="7">
        <v>8.8032654585714951E-2</v>
      </c>
    </row>
    <row r="12" spans="1:6" ht="16" x14ac:dyDescent="0.35">
      <c r="B12">
        <v>8</v>
      </c>
      <c r="C12" s="7">
        <v>0.67994040685004242</v>
      </c>
      <c r="D12" s="7">
        <v>0.70500245429415365</v>
      </c>
      <c r="E12" s="7">
        <v>0.2844501553799747</v>
      </c>
      <c r="F12" s="7">
        <v>0.11166794978088358</v>
      </c>
    </row>
    <row r="13" spans="1:6" ht="16" x14ac:dyDescent="0.35">
      <c r="B13">
        <v>9</v>
      </c>
      <c r="C13" s="7">
        <v>0.64047936978708842</v>
      </c>
      <c r="D13" s="7">
        <v>0.37846294876202063</v>
      </c>
      <c r="E13" s="7">
        <v>0.10719825357614753</v>
      </c>
      <c r="F13" s="7">
        <v>4.894994132342672E-2</v>
      </c>
    </row>
    <row r="14" spans="1:6" ht="16" x14ac:dyDescent="0.35">
      <c r="B14">
        <v>10</v>
      </c>
      <c r="C14" s="7">
        <v>0.78602928206032818</v>
      </c>
      <c r="D14" s="7">
        <v>0.79276097219793673</v>
      </c>
      <c r="E14" s="7">
        <v>0.18685284790721304</v>
      </c>
      <c r="F14" s="7">
        <v>0.24488217545735783</v>
      </c>
    </row>
    <row r="15" spans="1:6" ht="16" x14ac:dyDescent="0.35">
      <c r="B15">
        <v>11</v>
      </c>
      <c r="C15" s="7">
        <v>0.72262091029081399</v>
      </c>
      <c r="D15" s="7">
        <v>0.54325320394103271</v>
      </c>
      <c r="E15" s="7">
        <v>0.29118853703173653</v>
      </c>
      <c r="F15" s="7">
        <v>0.4463475452724523</v>
      </c>
    </row>
    <row r="16" spans="1:6" ht="16" x14ac:dyDescent="0.35">
      <c r="B16">
        <v>12</v>
      </c>
      <c r="C16" s="7">
        <v>0.45637982195845705</v>
      </c>
      <c r="D16" s="7">
        <v>0.30217824042694369</v>
      </c>
      <c r="E16" s="7">
        <v>0.17767534762234002</v>
      </c>
      <c r="F16" s="7">
        <v>0.12704370876303619</v>
      </c>
    </row>
    <row r="17" spans="2:6" ht="16" x14ac:dyDescent="0.35">
      <c r="B17">
        <v>13</v>
      </c>
      <c r="C17" s="7">
        <v>0.47375741086656381</v>
      </c>
      <c r="D17" s="7">
        <v>0.69288545547606861</v>
      </c>
      <c r="E17" s="7">
        <v>0.36858101902105844</v>
      </c>
      <c r="F17" s="7">
        <v>0.16209173871277618</v>
      </c>
    </row>
    <row r="18" spans="2:6" ht="16" x14ac:dyDescent="0.35">
      <c r="B18">
        <v>14</v>
      </c>
      <c r="C18" s="7">
        <v>0.94573633522546097</v>
      </c>
      <c r="D18" s="7">
        <v>0.98943488943488955</v>
      </c>
      <c r="E18" s="7">
        <v>0.29931746536715159</v>
      </c>
      <c r="F18" s="7">
        <v>0.18552497451580019</v>
      </c>
    </row>
    <row r="19" spans="2:6" ht="16" x14ac:dyDescent="0.35">
      <c r="B19">
        <v>15</v>
      </c>
      <c r="C19" s="7">
        <v>0.52919032337694394</v>
      </c>
      <c r="D19" s="7">
        <v>0.50818959899204941</v>
      </c>
      <c r="E19" s="7">
        <v>0.171357470821212</v>
      </c>
      <c r="F19" s="7">
        <v>0.28653512196827541</v>
      </c>
    </row>
    <row r="20" spans="2:6" x14ac:dyDescent="0.35">
      <c r="B20">
        <v>16</v>
      </c>
      <c r="C20" s="7">
        <v>0.68260665729020165</v>
      </c>
      <c r="D20" s="7">
        <v>0.63820338411377808</v>
      </c>
      <c r="E20" s="7">
        <v>0.77364574376612216</v>
      </c>
      <c r="F20" s="7">
        <v>0.36063327202567708</v>
      </c>
    </row>
    <row r="21" spans="2:6" x14ac:dyDescent="0.35">
      <c r="B21">
        <v>17</v>
      </c>
      <c r="C21" s="7">
        <v>0.36127836961556276</v>
      </c>
      <c r="D21" s="7">
        <v>0.30957889865802873</v>
      </c>
      <c r="E21" s="7">
        <v>0.14097214390436449</v>
      </c>
      <c r="F21" s="7">
        <v>0.26656621572930655</v>
      </c>
    </row>
    <row r="22" spans="2:6" x14ac:dyDescent="0.35">
      <c r="B22">
        <v>18</v>
      </c>
      <c r="C22" s="7">
        <v>0.33890267438654531</v>
      </c>
      <c r="D22" s="7">
        <v>0.60515000724672685</v>
      </c>
      <c r="E22" s="7">
        <v>0.62945178071228491</v>
      </c>
      <c r="F22" s="7">
        <v>0.54630495790458378</v>
      </c>
    </row>
    <row r="23" spans="2:6" x14ac:dyDescent="0.35">
      <c r="B23">
        <v>19</v>
      </c>
      <c r="C23" s="7">
        <v>0.23518259828377572</v>
      </c>
      <c r="D23" s="7">
        <v>0.6811213098486727</v>
      </c>
      <c r="E23" s="7">
        <v>0.44628875665518319</v>
      </c>
      <c r="F23" s="7">
        <v>9.1178809567504723E-2</v>
      </c>
    </row>
    <row r="24" spans="2:6" x14ac:dyDescent="0.35">
      <c r="B24">
        <v>20</v>
      </c>
      <c r="C24" s="7">
        <v>0.33180638265384027</v>
      </c>
      <c r="D24" s="7">
        <v>0.30287824935535579</v>
      </c>
      <c r="E24" s="7">
        <v>0.5609052584867984</v>
      </c>
      <c r="F24" s="7">
        <v>0.30731155423561024</v>
      </c>
    </row>
    <row r="25" spans="2:6" x14ac:dyDescent="0.35">
      <c r="B25">
        <v>21</v>
      </c>
      <c r="C25" s="7">
        <v>0.55836806091475022</v>
      </c>
      <c r="D25" s="7">
        <v>0.3772690976843226</v>
      </c>
      <c r="E25" s="7">
        <v>0.45620043258832016</v>
      </c>
      <c r="F25" s="7">
        <v>0.14877993028173039</v>
      </c>
    </row>
    <row r="26" spans="2:6" x14ac:dyDescent="0.35">
      <c r="B26">
        <v>22</v>
      </c>
      <c r="C26" s="7">
        <v>0.39194721379376773</v>
      </c>
      <c r="D26" s="7">
        <v>0.31245269578380302</v>
      </c>
      <c r="E26" s="7">
        <v>0.62182467209032044</v>
      </c>
      <c r="F26" s="7">
        <v>0.23652809286703397</v>
      </c>
    </row>
    <row r="27" spans="2:6" x14ac:dyDescent="0.35">
      <c r="B27">
        <v>23</v>
      </c>
      <c r="C27" s="7">
        <v>0.40908161178155045</v>
      </c>
      <c r="D27" s="7">
        <v>0.37806008583690986</v>
      </c>
      <c r="E27" s="7">
        <v>0.58574097406264936</v>
      </c>
      <c r="F27" s="7">
        <v>0.27697524883290758</v>
      </c>
    </row>
    <row r="28" spans="2:6" x14ac:dyDescent="0.35">
      <c r="B28">
        <v>24</v>
      </c>
      <c r="C28" s="7">
        <v>0.24593036661286605</v>
      </c>
      <c r="D28" s="7">
        <v>0.43457718638511228</v>
      </c>
      <c r="E28" s="7">
        <v>0.54242862781212997</v>
      </c>
      <c r="F28" s="7">
        <v>0.13349798084303974</v>
      </c>
    </row>
    <row r="29" spans="2:6" x14ac:dyDescent="0.35">
      <c r="B29">
        <v>25</v>
      </c>
      <c r="C29" s="7">
        <v>0.70905352438475866</v>
      </c>
      <c r="D29" s="7">
        <v>0.39067647058823529</v>
      </c>
      <c r="E29" s="7">
        <v>0.53282497319194566</v>
      </c>
      <c r="F29" s="7">
        <v>0.33978075930079998</v>
      </c>
    </row>
    <row r="30" spans="2:6" x14ac:dyDescent="0.35">
      <c r="B30">
        <v>26</v>
      </c>
      <c r="C30" s="7">
        <v>1.0078930526914598</v>
      </c>
      <c r="D30" s="7">
        <v>0.41046102643621651</v>
      </c>
      <c r="E30" s="7">
        <v>0.39037864680322781</v>
      </c>
      <c r="F30" s="7">
        <v>0.24652991033042626</v>
      </c>
    </row>
    <row r="31" spans="2:6" x14ac:dyDescent="0.35">
      <c r="B31">
        <v>27</v>
      </c>
      <c r="C31" s="7">
        <v>0.49068092984982514</v>
      </c>
      <c r="D31" s="7">
        <v>0.67453827069741812</v>
      </c>
      <c r="E31" s="7">
        <v>0.57496420535896908</v>
      </c>
      <c r="F31" s="7">
        <v>0.38720696870062765</v>
      </c>
    </row>
    <row r="32" spans="2:6" x14ac:dyDescent="0.35">
      <c r="B32">
        <v>28</v>
      </c>
      <c r="C32" s="7">
        <v>0.66742177544952574</v>
      </c>
      <c r="D32" s="7">
        <v>0.49783711217183774</v>
      </c>
      <c r="E32" s="7">
        <v>0.19967947329666047</v>
      </c>
      <c r="F32" s="7">
        <v>0.29475693934498459</v>
      </c>
    </row>
    <row r="33" spans="2:20" x14ac:dyDescent="0.35">
      <c r="B33">
        <v>29</v>
      </c>
      <c r="C33" s="7">
        <v>0.41668064173514452</v>
      </c>
      <c r="D33" s="7">
        <v>0.52037785460388564</v>
      </c>
      <c r="E33" s="7">
        <v>0.32575058556320535</v>
      </c>
      <c r="F33" s="7">
        <v>0.23909145248057384</v>
      </c>
    </row>
    <row r="34" spans="2:20" x14ac:dyDescent="0.35">
      <c r="B34">
        <v>30</v>
      </c>
      <c r="C34" s="7">
        <v>0.32539145345426651</v>
      </c>
      <c r="D34" s="7">
        <v>0.64850069047149339</v>
      </c>
      <c r="E34" s="7">
        <v>0.24573445773681113</v>
      </c>
      <c r="F34" s="7">
        <v>0.10016127948390564</v>
      </c>
    </row>
    <row r="35" spans="2:20" x14ac:dyDescent="0.35">
      <c r="B35">
        <v>31</v>
      </c>
      <c r="C35" s="7">
        <v>0.60237619364867867</v>
      </c>
      <c r="D35" s="7">
        <v>0.31938939475093731</v>
      </c>
      <c r="E35" s="7">
        <v>0.56961406936980952</v>
      </c>
      <c r="F35" s="7">
        <v>7.2761669152690361E-2</v>
      </c>
    </row>
    <row r="36" spans="2:20" x14ac:dyDescent="0.35">
      <c r="B36">
        <v>32</v>
      </c>
      <c r="C36" s="7">
        <v>0.37514886859865021</v>
      </c>
      <c r="D36" s="7">
        <v>0.43012933171105405</v>
      </c>
      <c r="E36" s="7">
        <v>0.95569453008015504</v>
      </c>
      <c r="F36" s="7">
        <v>5.9374377366009166E-2</v>
      </c>
    </row>
    <row r="37" spans="2:20" x14ac:dyDescent="0.35">
      <c r="B37">
        <v>33</v>
      </c>
      <c r="C37" s="7">
        <v>0.64434082238236534</v>
      </c>
      <c r="D37" s="7">
        <v>0.10828803277396991</v>
      </c>
      <c r="E37" s="7">
        <v>0.50960227272727265</v>
      </c>
      <c r="F37" s="7">
        <v>0.10232938900052095</v>
      </c>
    </row>
    <row r="38" spans="2:20" x14ac:dyDescent="0.35">
      <c r="B38">
        <v>34</v>
      </c>
      <c r="C38" s="7">
        <v>0.59432180061531814</v>
      </c>
      <c r="D38" s="7"/>
      <c r="E38" s="7">
        <v>0.21722113502935422</v>
      </c>
      <c r="F38" s="7">
        <v>0.15677779409604933</v>
      </c>
    </row>
    <row r="39" spans="2:20" x14ac:dyDescent="0.35">
      <c r="B39">
        <v>35</v>
      </c>
      <c r="C39" s="7">
        <v>0.45714285714285713</v>
      </c>
      <c r="D39" s="7"/>
      <c r="E39" s="7">
        <v>0.54134565998972772</v>
      </c>
      <c r="F39" s="7">
        <v>0.12979080775690943</v>
      </c>
    </row>
    <row r="40" spans="2:20" x14ac:dyDescent="0.35">
      <c r="B40">
        <v>36</v>
      </c>
      <c r="C40" s="7">
        <v>0.48748318799080226</v>
      </c>
      <c r="D40" s="7"/>
      <c r="E40" s="7">
        <v>0.48273809523809519</v>
      </c>
      <c r="F40" s="7">
        <v>9.1566926163448678E-2</v>
      </c>
    </row>
    <row r="41" spans="2:20" x14ac:dyDescent="0.35">
      <c r="C41" s="7"/>
      <c r="D41" s="7"/>
      <c r="E41" s="7"/>
      <c r="F41" s="7"/>
    </row>
    <row r="42" spans="2:20" x14ac:dyDescent="0.35">
      <c r="B42" t="s">
        <v>1</v>
      </c>
      <c r="C42" s="8">
        <f>AVERAGE(C5:C40)</f>
        <v>0.5647268708788622</v>
      </c>
      <c r="D42" s="8">
        <f>AVERAGE(D5:D37)</f>
        <v>0.55558983437335763</v>
      </c>
      <c r="E42" s="8">
        <f>AVERAGE(E5:E40)</f>
        <v>0.40962281584607663</v>
      </c>
      <c r="F42" s="8">
        <f>AVERAGE(F5:F40)</f>
        <v>0.21704832247694317</v>
      </c>
    </row>
    <row r="43" spans="2:20" x14ac:dyDescent="0.35">
      <c r="B43" t="s">
        <v>2</v>
      </c>
      <c r="C43" s="7">
        <f>STDEV(C5:C40)</f>
        <v>0.19761956803340203</v>
      </c>
      <c r="D43" s="7">
        <f>STDEV(D5:D37)</f>
        <v>0.22221076849286359</v>
      </c>
      <c r="E43" s="7">
        <f>STDEV(E5:E40)</f>
        <v>0.20729809287337753</v>
      </c>
      <c r="F43" s="7">
        <f>STDEV(F5:F40)</f>
        <v>0.11596225769028001</v>
      </c>
    </row>
    <row r="44" spans="2:20" x14ac:dyDescent="0.35">
      <c r="B44" t="s">
        <v>3</v>
      </c>
      <c r="C44" s="7">
        <f>C43/SQRT(36)</f>
        <v>3.2936594672233671E-2</v>
      </c>
      <c r="D44" s="7">
        <f>D43/SQRT(33)</f>
        <v>3.8681929707351931E-2</v>
      </c>
      <c r="E44" s="7">
        <f>E43/SQRT(36)</f>
        <v>3.4549682145562921E-2</v>
      </c>
      <c r="F44" s="7">
        <f>F43/SQRT(36)</f>
        <v>1.9327042948380002E-2</v>
      </c>
    </row>
    <row r="46" spans="2:20" x14ac:dyDescent="0.35">
      <c r="C46" t="s">
        <v>61</v>
      </c>
    </row>
    <row r="47" spans="2:20" x14ac:dyDescent="0.35">
      <c r="C47" t="s">
        <v>80</v>
      </c>
    </row>
    <row r="48" spans="2:20" x14ac:dyDescent="0.35">
      <c r="C48">
        <f>TTEST(C5:C40,D5:D37,2,3)</f>
        <v>0.85783852832564733</v>
      </c>
      <c r="O48" s="3"/>
      <c r="T48" s="3"/>
    </row>
    <row r="50" spans="3:3" x14ac:dyDescent="0.35">
      <c r="C50" t="s">
        <v>62</v>
      </c>
    </row>
    <row r="51" spans="3:3" x14ac:dyDescent="0.35">
      <c r="C51">
        <f>TTEST(C5:C40,E5:E40,2,3)</f>
        <v>1.7803351809028871E-3</v>
      </c>
    </row>
    <row r="53" spans="3:3" x14ac:dyDescent="0.35">
      <c r="C53" t="s">
        <v>63</v>
      </c>
    </row>
    <row r="54" spans="3:3" x14ac:dyDescent="0.35">
      <c r="C54">
        <f>TTEST(C5:C40,F5:F40,2,3)</f>
        <v>1.1209355166761337E-12</v>
      </c>
    </row>
  </sheetData>
  <pageMargins left="0.75" right="0.75" top="1" bottom="1" header="0.5" footer="0.5"/>
  <ignoredErrors>
    <ignoredError sqref="D43:D44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activeCell="B6" sqref="B6:B41"/>
    </sheetView>
  </sheetViews>
  <sheetFormatPr defaultColWidth="10.6640625" defaultRowHeight="15.5" x14ac:dyDescent="0.35"/>
  <sheetData>
    <row r="1" spans="1:6" ht="16" x14ac:dyDescent="0.35">
      <c r="A1" t="s">
        <v>79</v>
      </c>
    </row>
    <row r="4" spans="1:6" ht="16" x14ac:dyDescent="0.35">
      <c r="C4" t="s">
        <v>27</v>
      </c>
      <c r="D4" t="s">
        <v>35</v>
      </c>
      <c r="E4" t="s">
        <v>36</v>
      </c>
      <c r="F4" t="s">
        <v>37</v>
      </c>
    </row>
    <row r="5" spans="1:6" ht="16" x14ac:dyDescent="0.35">
      <c r="B5" t="s">
        <v>77</v>
      </c>
      <c r="C5" t="s">
        <v>8</v>
      </c>
      <c r="D5" t="s">
        <v>8</v>
      </c>
      <c r="E5" t="s">
        <v>8</v>
      </c>
      <c r="F5" t="s">
        <v>8</v>
      </c>
    </row>
    <row r="6" spans="1:6" ht="16" x14ac:dyDescent="0.35">
      <c r="B6">
        <v>1</v>
      </c>
      <c r="C6">
        <v>0.85486217653558516</v>
      </c>
      <c r="D6">
        <v>0.82121534116544792</v>
      </c>
      <c r="E6">
        <v>0.77624492721722416</v>
      </c>
      <c r="F6">
        <v>0.87859149634330769</v>
      </c>
    </row>
    <row r="7" spans="1:6" ht="16" x14ac:dyDescent="0.35">
      <c r="B7">
        <v>2</v>
      </c>
      <c r="C7">
        <v>0.87695816768735824</v>
      </c>
      <c r="D7">
        <v>0.80896040433644023</v>
      </c>
      <c r="E7">
        <v>0.68631835271879837</v>
      </c>
      <c r="F7">
        <v>0.87387277214075432</v>
      </c>
    </row>
    <row r="8" spans="1:6" ht="16" x14ac:dyDescent="0.35">
      <c r="B8">
        <v>3</v>
      </c>
      <c r="C8">
        <v>0.8526843920887377</v>
      </c>
      <c r="D8">
        <v>0.87216930751194865</v>
      </c>
      <c r="E8">
        <v>0.82228460130055492</v>
      </c>
      <c r="F8">
        <v>0.90974238796942242</v>
      </c>
    </row>
    <row r="9" spans="1:6" ht="16" x14ac:dyDescent="0.35">
      <c r="B9">
        <v>4</v>
      </c>
      <c r="C9">
        <v>0.81251666490942809</v>
      </c>
      <c r="D9">
        <v>0.84087281192801822</v>
      </c>
      <c r="E9">
        <v>0.9335275685339729</v>
      </c>
      <c r="F9">
        <v>0.88516568176201693</v>
      </c>
    </row>
    <row r="10" spans="1:6" ht="16" x14ac:dyDescent="0.35">
      <c r="B10">
        <v>5</v>
      </c>
      <c r="C10">
        <v>0.78837193948744244</v>
      </c>
      <c r="D10">
        <v>0.81405153021059518</v>
      </c>
      <c r="E10">
        <v>0.91177147263130731</v>
      </c>
      <c r="F10">
        <v>1.0147149115025469</v>
      </c>
    </row>
    <row r="11" spans="1:6" ht="16" x14ac:dyDescent="0.35">
      <c r="B11">
        <v>6</v>
      </c>
      <c r="C11">
        <v>0.81266378520516314</v>
      </c>
      <c r="D11">
        <v>0.80915015671940949</v>
      </c>
      <c r="E11">
        <v>0.47963589888198283</v>
      </c>
      <c r="F11">
        <v>0.93325757870866421</v>
      </c>
    </row>
    <row r="12" spans="1:6" ht="16" x14ac:dyDescent="0.35">
      <c r="B12">
        <v>7</v>
      </c>
      <c r="C12">
        <v>0.83227940339234185</v>
      </c>
      <c r="D12">
        <v>0.85834869175357542</v>
      </c>
      <c r="E12">
        <v>0.81364293331741999</v>
      </c>
      <c r="F12">
        <v>0.8838174105277028</v>
      </c>
    </row>
    <row r="13" spans="1:6" ht="16" x14ac:dyDescent="0.35">
      <c r="B13">
        <v>8</v>
      </c>
      <c r="C13">
        <v>0.83266485918567634</v>
      </c>
      <c r="D13">
        <v>0.8331002101305891</v>
      </c>
      <c r="E13">
        <v>1.5846052844111289</v>
      </c>
      <c r="F13">
        <v>0.78294811936021502</v>
      </c>
    </row>
    <row r="14" spans="1:6" ht="16" x14ac:dyDescent="0.35">
      <c r="B14">
        <v>9</v>
      </c>
      <c r="C14">
        <v>0.60920699385202615</v>
      </c>
      <c r="D14">
        <v>0.69551228841734425</v>
      </c>
      <c r="E14">
        <v>0.86172442048321174</v>
      </c>
      <c r="F14">
        <v>0.91579684674393347</v>
      </c>
    </row>
    <row r="15" spans="1:6" ht="16" x14ac:dyDescent="0.35">
      <c r="B15">
        <v>10</v>
      </c>
      <c r="C15">
        <v>0.85286722126943781</v>
      </c>
      <c r="D15">
        <v>0.84250980244489637</v>
      </c>
      <c r="E15">
        <v>0.53945062201673077</v>
      </c>
      <c r="F15">
        <v>0.83437400696581476</v>
      </c>
    </row>
    <row r="16" spans="1:6" ht="16" x14ac:dyDescent="0.35">
      <c r="B16">
        <v>11</v>
      </c>
      <c r="C16">
        <v>0.78601829158139691</v>
      </c>
      <c r="D16">
        <v>0.799070598936232</v>
      </c>
      <c r="E16">
        <v>0.65616385628985763</v>
      </c>
      <c r="F16">
        <v>0.84205970203421399</v>
      </c>
    </row>
    <row r="17" spans="2:6" ht="16" x14ac:dyDescent="0.35">
      <c r="B17">
        <v>12</v>
      </c>
      <c r="C17">
        <v>0.8650361675414554</v>
      </c>
      <c r="D17">
        <v>0.86541094077799452</v>
      </c>
      <c r="E17">
        <v>2.331416792033036</v>
      </c>
      <c r="F17">
        <v>0.87880489927389571</v>
      </c>
    </row>
    <row r="18" spans="2:6" ht="16" x14ac:dyDescent="0.35">
      <c r="B18">
        <v>13</v>
      </c>
      <c r="C18">
        <v>0.82547593216632864</v>
      </c>
      <c r="D18">
        <v>0.68195141082237021</v>
      </c>
      <c r="E18">
        <v>0.72923106175904295</v>
      </c>
      <c r="F18">
        <v>0.80933498214242361</v>
      </c>
    </row>
    <row r="19" spans="2:6" ht="16" x14ac:dyDescent="0.35">
      <c r="B19">
        <v>14</v>
      </c>
      <c r="C19">
        <v>0.73385904022076565</v>
      </c>
      <c r="D19">
        <v>0.87919769423706995</v>
      </c>
      <c r="E19">
        <v>0.86260498416526588</v>
      </c>
      <c r="F19">
        <v>0.93305832946539136</v>
      </c>
    </row>
    <row r="20" spans="2:6" x14ac:dyDescent="0.35">
      <c r="B20">
        <v>15</v>
      </c>
      <c r="C20">
        <v>0.75708008518009362</v>
      </c>
      <c r="D20">
        <v>0.85682500661121974</v>
      </c>
      <c r="E20">
        <v>0.90622397629741958</v>
      </c>
      <c r="F20">
        <v>0.72707609384068816</v>
      </c>
    </row>
    <row r="21" spans="2:6" x14ac:dyDescent="0.35">
      <c r="B21">
        <v>16</v>
      </c>
      <c r="C21">
        <v>0.90673642247056219</v>
      </c>
      <c r="D21">
        <v>0.76568392492820037</v>
      </c>
      <c r="E21">
        <v>0.87943400512622782</v>
      </c>
      <c r="F21">
        <v>0.90705322777081576</v>
      </c>
    </row>
    <row r="22" spans="2:6" x14ac:dyDescent="0.35">
      <c r="B22">
        <v>17</v>
      </c>
      <c r="C22">
        <v>0.92038419848623743</v>
      </c>
      <c r="D22">
        <v>0.82616322222686012</v>
      </c>
      <c r="E22">
        <v>0.85874030491440967</v>
      </c>
      <c r="F22">
        <v>0.89688762333334315</v>
      </c>
    </row>
    <row r="23" spans="2:6" x14ac:dyDescent="0.35">
      <c r="B23">
        <v>18</v>
      </c>
      <c r="C23">
        <v>0.86245486268763993</v>
      </c>
      <c r="D23">
        <v>0.89174244765492572</v>
      </c>
      <c r="E23">
        <v>0.88059040780185494</v>
      </c>
      <c r="F23">
        <v>0.85267906492523216</v>
      </c>
    </row>
    <row r="24" spans="2:6" x14ac:dyDescent="0.35">
      <c r="B24">
        <v>19</v>
      </c>
      <c r="C24">
        <v>0.87597053357677312</v>
      </c>
      <c r="D24">
        <v>0.86566190122866382</v>
      </c>
      <c r="E24">
        <v>0.92663616153348027</v>
      </c>
      <c r="F24">
        <v>0.88568571170494503</v>
      </c>
    </row>
    <row r="25" spans="2:6" x14ac:dyDescent="0.35">
      <c r="B25">
        <v>20</v>
      </c>
      <c r="C25">
        <v>0.81591910019794345</v>
      </c>
      <c r="D25">
        <v>0.89357318471216873</v>
      </c>
      <c r="E25">
        <v>0.89229761942393016</v>
      </c>
      <c r="F25">
        <v>0.85685025190011543</v>
      </c>
    </row>
    <row r="26" spans="2:6" x14ac:dyDescent="0.35">
      <c r="B26">
        <v>21</v>
      </c>
      <c r="C26">
        <v>0.84806830498172614</v>
      </c>
      <c r="D26">
        <v>0.85311863123073939</v>
      </c>
      <c r="E26">
        <v>0.8863165251269336</v>
      </c>
      <c r="F26">
        <v>0.84765100762049284</v>
      </c>
    </row>
    <row r="27" spans="2:6" x14ac:dyDescent="0.35">
      <c r="B27">
        <v>22</v>
      </c>
      <c r="C27">
        <v>0.83562744452823268</v>
      </c>
      <c r="D27">
        <v>0.89153872638440046</v>
      </c>
      <c r="E27">
        <v>0.83256212425885245</v>
      </c>
      <c r="F27">
        <v>0.82831967928463868</v>
      </c>
    </row>
    <row r="28" spans="2:6" x14ac:dyDescent="0.35">
      <c r="B28">
        <v>23</v>
      </c>
      <c r="C28">
        <v>0.8928441857347772</v>
      </c>
      <c r="D28">
        <v>0.83035435336199837</v>
      </c>
      <c r="E28">
        <v>0.85534309871289582</v>
      </c>
      <c r="F28">
        <v>0.88588372458905851</v>
      </c>
    </row>
    <row r="29" spans="2:6" x14ac:dyDescent="0.35">
      <c r="B29">
        <v>24</v>
      </c>
      <c r="C29">
        <v>0.91120775378252472</v>
      </c>
      <c r="D29">
        <v>0.73651595963850325</v>
      </c>
      <c r="E29">
        <v>0.69997167436695085</v>
      </c>
      <c r="F29">
        <v>0.87506494487048803</v>
      </c>
    </row>
    <row r="30" spans="2:6" x14ac:dyDescent="0.35">
      <c r="B30">
        <v>25</v>
      </c>
      <c r="C30">
        <v>0.89419638916984301</v>
      </c>
      <c r="D30">
        <v>0.87990047964137919</v>
      </c>
      <c r="E30">
        <v>0.83679601059829478</v>
      </c>
      <c r="F30">
        <v>0.94246983307097132</v>
      </c>
    </row>
    <row r="31" spans="2:6" x14ac:dyDescent="0.35">
      <c r="B31">
        <v>26</v>
      </c>
      <c r="C31">
        <v>0.86456003689924366</v>
      </c>
      <c r="D31">
        <v>0.86550283040114562</v>
      </c>
      <c r="E31">
        <v>0.88405269734151826</v>
      </c>
      <c r="F31">
        <v>0.91833260725074162</v>
      </c>
    </row>
    <row r="32" spans="2:6" x14ac:dyDescent="0.35">
      <c r="B32">
        <v>27</v>
      </c>
      <c r="C32">
        <v>0.72747515217420444</v>
      </c>
      <c r="D32">
        <v>0.82159947902738306</v>
      </c>
      <c r="E32">
        <v>0.71891854040107217</v>
      </c>
      <c r="F32">
        <v>0.86280743255297754</v>
      </c>
    </row>
    <row r="33" spans="2:20" x14ac:dyDescent="0.35">
      <c r="B33">
        <v>28</v>
      </c>
      <c r="C33">
        <v>0.74662633356846653</v>
      </c>
      <c r="D33">
        <v>0.8071262138243992</v>
      </c>
      <c r="E33">
        <v>0.82193479155140492</v>
      </c>
      <c r="F33">
        <v>0.91117264607181703</v>
      </c>
    </row>
    <row r="34" spans="2:20" x14ac:dyDescent="0.35">
      <c r="B34">
        <v>29</v>
      </c>
      <c r="C34">
        <v>0.82275102418795076</v>
      </c>
      <c r="D34">
        <v>0.87181428320778809</v>
      </c>
      <c r="E34">
        <v>0.89991499284949616</v>
      </c>
      <c r="F34">
        <v>0.93914333220414414</v>
      </c>
    </row>
    <row r="35" spans="2:20" x14ac:dyDescent="0.35">
      <c r="B35">
        <v>30</v>
      </c>
      <c r="C35">
        <v>0.8203715630271825</v>
      </c>
      <c r="D35">
        <v>0.84634851298744906</v>
      </c>
      <c r="E35">
        <v>0.92318627154688548</v>
      </c>
      <c r="F35">
        <v>0.86206012401950405</v>
      </c>
    </row>
    <row r="36" spans="2:20" x14ac:dyDescent="0.35">
      <c r="B36">
        <v>31</v>
      </c>
      <c r="C36">
        <v>0.74200434741825461</v>
      </c>
      <c r="D36">
        <v>0.69127345518915717</v>
      </c>
      <c r="E36">
        <v>0.85682144523118908</v>
      </c>
      <c r="F36">
        <v>0.85881494561896266</v>
      </c>
    </row>
    <row r="37" spans="2:20" x14ac:dyDescent="0.35">
      <c r="B37">
        <v>32</v>
      </c>
      <c r="C37">
        <v>0.73414971359449477</v>
      </c>
      <c r="D37">
        <v>0.75249025618085685</v>
      </c>
      <c r="E37">
        <v>0.75151594263931876</v>
      </c>
      <c r="F37">
        <v>0.92061245837925654</v>
      </c>
    </row>
    <row r="38" spans="2:20" x14ac:dyDescent="0.35">
      <c r="B38">
        <v>33</v>
      </c>
      <c r="C38">
        <v>0.60943473660010428</v>
      </c>
      <c r="D38">
        <v>0.84485959245918196</v>
      </c>
      <c r="E38">
        <v>0.75699985660970448</v>
      </c>
      <c r="F38">
        <v>0.93024094238994748</v>
      </c>
    </row>
    <row r="39" spans="2:20" x14ac:dyDescent="0.35">
      <c r="B39">
        <v>34</v>
      </c>
      <c r="C39">
        <v>0.80277733235873761</v>
      </c>
      <c r="E39">
        <v>0.72369521442631901</v>
      </c>
      <c r="F39">
        <v>0.92482558348283317</v>
      </c>
    </row>
    <row r="40" spans="2:20" x14ac:dyDescent="0.35">
      <c r="B40">
        <v>35</v>
      </c>
      <c r="C40">
        <v>0.79763746384121281</v>
      </c>
      <c r="E40">
        <v>0.79970164292106061</v>
      </c>
      <c r="F40">
        <v>0.89508256962299104</v>
      </c>
    </row>
    <row r="41" spans="2:20" x14ac:dyDescent="0.35">
      <c r="B41">
        <v>36</v>
      </c>
      <c r="C41">
        <v>0.85940212151055584</v>
      </c>
      <c r="E41">
        <v>0.90331843527516276</v>
      </c>
      <c r="F41">
        <v>0.92079992140646305</v>
      </c>
    </row>
    <row r="43" spans="2:20" x14ac:dyDescent="0.35">
      <c r="B43" t="s">
        <v>1</v>
      </c>
      <c r="C43">
        <f>AVERAGE(C6:C41)</f>
        <v>0.81619844836388622</v>
      </c>
      <c r="D43">
        <f>AVERAGE(D6:D38)</f>
        <v>0.82465495909964703</v>
      </c>
      <c r="E43" s="5">
        <f>AVERAGE(E6:E41)</f>
        <v>0.87454429207538664</v>
      </c>
      <c r="F43">
        <f>AVERAGE(F6:F41)</f>
        <v>0.88402924585696452</v>
      </c>
      <c r="J43" s="5"/>
    </row>
    <row r="44" spans="2:20" x14ac:dyDescent="0.35">
      <c r="B44" t="s">
        <v>2</v>
      </c>
      <c r="C44">
        <f>STDEV(C6:C41)</f>
        <v>7.2767283740490268E-2</v>
      </c>
      <c r="D44">
        <f>STDEV(D6:D38)</f>
        <v>5.7733072746441225E-2</v>
      </c>
      <c r="E44">
        <f>STDEV(E6:E41)</f>
        <v>0.2998792987258877</v>
      </c>
      <c r="F44">
        <f>STDEV(F6:F41)</f>
        <v>5.1234403584205779E-2</v>
      </c>
      <c r="O44" s="5"/>
      <c r="T44" s="5"/>
    </row>
    <row r="45" spans="2:20" x14ac:dyDescent="0.35">
      <c r="B45" t="s">
        <v>3</v>
      </c>
      <c r="C45">
        <f>C44/SQRT(36)</f>
        <v>1.2127880623415044E-2</v>
      </c>
      <c r="D45">
        <f>D44/SQRT(33)</f>
        <v>1.0050037974820271E-2</v>
      </c>
      <c r="E45">
        <f>E44/SQRT(36)</f>
        <v>4.9979883120981283E-2</v>
      </c>
      <c r="F45">
        <f>F44/SQRT(36)</f>
        <v>8.539067264034297E-3</v>
      </c>
    </row>
    <row r="47" spans="2:20" x14ac:dyDescent="0.35">
      <c r="C47" t="s">
        <v>61</v>
      </c>
    </row>
    <row r="48" spans="2:20" x14ac:dyDescent="0.35">
      <c r="C48" t="s">
        <v>80</v>
      </c>
    </row>
    <row r="49" spans="3:3" x14ac:dyDescent="0.35">
      <c r="C49">
        <f>TTEST(C6:C41,D6:D38,2,3)</f>
        <v>0.59315540024847957</v>
      </c>
    </row>
    <row r="51" spans="3:3" x14ac:dyDescent="0.35">
      <c r="C51" t="s">
        <v>62</v>
      </c>
    </row>
    <row r="52" spans="3:3" x14ac:dyDescent="0.35">
      <c r="C52">
        <f>TTEST(C6:C41,E6:E41,2,3)</f>
        <v>0.26350572430160363</v>
      </c>
    </row>
    <row r="54" spans="3:3" x14ac:dyDescent="0.35">
      <c r="C54" t="s">
        <v>63</v>
      </c>
    </row>
    <row r="55" spans="3:3" x14ac:dyDescent="0.35">
      <c r="C55">
        <f>TTEST(C6:C41,F6:F41,2,3)</f>
        <v>2.3109865342208813E-5</v>
      </c>
    </row>
  </sheetData>
  <pageMargins left="0.75" right="0.75" top="1" bottom="1" header="0.5" footer="0.5"/>
  <pageSetup orientation="portrait" horizontalDpi="4294967292" verticalDpi="4294967292"/>
  <ignoredErrors>
    <ignoredError sqref="D44:D4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4" sqref="D4"/>
    </sheetView>
  </sheetViews>
  <sheetFormatPr defaultColWidth="10.6640625" defaultRowHeight="15.5" x14ac:dyDescent="0.35"/>
  <cols>
    <col min="1" max="1" width="22.5" customWidth="1"/>
  </cols>
  <sheetData>
    <row r="1" spans="1:4" ht="16" x14ac:dyDescent="0.35">
      <c r="A1" s="4" t="s">
        <v>11</v>
      </c>
      <c r="B1" s="4"/>
    </row>
    <row r="2" spans="1:4" ht="16" x14ac:dyDescent="0.35">
      <c r="A2" s="4"/>
      <c r="B2" s="4"/>
    </row>
    <row r="4" spans="1:4" x14ac:dyDescent="0.35">
      <c r="B4" t="s">
        <v>9</v>
      </c>
      <c r="D4" t="s">
        <v>114</v>
      </c>
    </row>
    <row r="5" spans="1:4" x14ac:dyDescent="0.35">
      <c r="A5" s="4" t="s">
        <v>25</v>
      </c>
      <c r="B5" s="4">
        <f>14/49</f>
        <v>0.2857142857142857</v>
      </c>
      <c r="D5" t="s">
        <v>115</v>
      </c>
    </row>
    <row r="6" spans="1:4" ht="16" x14ac:dyDescent="0.35">
      <c r="A6" s="4" t="s">
        <v>30</v>
      </c>
      <c r="B6" s="4">
        <f>9/41</f>
        <v>0.21951219512195122</v>
      </c>
    </row>
  </sheetData>
  <pageMargins left="0.75" right="0.75" top="1" bottom="1" header="0.5" footer="0.5"/>
  <pageSetup orientation="portrait" horizontalDpi="4294967292" verticalDpi="429496729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B26" sqref="B26"/>
    </sheetView>
  </sheetViews>
  <sheetFormatPr defaultColWidth="10.6640625" defaultRowHeight="15.5" x14ac:dyDescent="0.35"/>
  <cols>
    <col min="2" max="2" width="14.1640625" customWidth="1"/>
  </cols>
  <sheetData>
    <row r="1" spans="1:3" ht="16" x14ac:dyDescent="0.35">
      <c r="A1" t="s">
        <v>34</v>
      </c>
    </row>
    <row r="4" spans="1:3" ht="16" x14ac:dyDescent="0.35">
      <c r="B4" t="s">
        <v>10</v>
      </c>
    </row>
    <row r="5" spans="1:3" ht="16" x14ac:dyDescent="0.35">
      <c r="B5" t="s">
        <v>25</v>
      </c>
      <c r="C5" t="s">
        <v>30</v>
      </c>
    </row>
    <row r="6" spans="1:3" ht="16" x14ac:dyDescent="0.35">
      <c r="B6">
        <v>1</v>
      </c>
      <c r="C6">
        <v>1</v>
      </c>
    </row>
    <row r="7" spans="1:3" ht="16" x14ac:dyDescent="0.35">
      <c r="B7">
        <v>1</v>
      </c>
      <c r="C7">
        <v>1</v>
      </c>
    </row>
    <row r="8" spans="1:3" ht="16" x14ac:dyDescent="0.35">
      <c r="B8">
        <v>1</v>
      </c>
      <c r="C8">
        <v>1</v>
      </c>
    </row>
    <row r="9" spans="1:3" ht="16" x14ac:dyDescent="0.35">
      <c r="B9">
        <v>1</v>
      </c>
      <c r="C9">
        <v>1</v>
      </c>
    </row>
    <row r="10" spans="1:3" ht="16" x14ac:dyDescent="0.35">
      <c r="B10">
        <v>1</v>
      </c>
      <c r="C10">
        <v>1</v>
      </c>
    </row>
    <row r="11" spans="1:3" ht="16" x14ac:dyDescent="0.35">
      <c r="B11">
        <v>1</v>
      </c>
      <c r="C11">
        <v>2</v>
      </c>
    </row>
    <row r="12" spans="1:3" ht="16" x14ac:dyDescent="0.35">
      <c r="B12">
        <v>1</v>
      </c>
      <c r="C12">
        <v>2</v>
      </c>
    </row>
    <row r="13" spans="1:3" ht="16" x14ac:dyDescent="0.35">
      <c r="B13">
        <v>1</v>
      </c>
      <c r="C13">
        <v>3</v>
      </c>
    </row>
    <row r="14" spans="1:3" ht="16" x14ac:dyDescent="0.35">
      <c r="B14">
        <v>1</v>
      </c>
      <c r="C14">
        <v>3</v>
      </c>
    </row>
    <row r="15" spans="1:3" ht="16" x14ac:dyDescent="0.35">
      <c r="B15">
        <v>2</v>
      </c>
    </row>
    <row r="16" spans="1:3" ht="16" x14ac:dyDescent="0.35">
      <c r="B16">
        <v>2</v>
      </c>
    </row>
    <row r="17" spans="1:3" ht="16" x14ac:dyDescent="0.35">
      <c r="B17">
        <v>3</v>
      </c>
    </row>
    <row r="18" spans="1:3" ht="16" x14ac:dyDescent="0.35">
      <c r="B18">
        <v>3</v>
      </c>
    </row>
    <row r="19" spans="1:3" ht="16" x14ac:dyDescent="0.35">
      <c r="B19">
        <v>4</v>
      </c>
    </row>
    <row r="21" spans="1:3" x14ac:dyDescent="0.35">
      <c r="A21" t="s">
        <v>1</v>
      </c>
      <c r="B21">
        <f>AVERAGE(B6:B19)</f>
        <v>1.6428571428571428</v>
      </c>
      <c r="C21">
        <f>AVERAGE(C6:C14)</f>
        <v>1.6666666666666667</v>
      </c>
    </row>
    <row r="22" spans="1:3" x14ac:dyDescent="0.35">
      <c r="A22" t="s">
        <v>2</v>
      </c>
      <c r="B22">
        <f>STDEV(B6:B19)</f>
        <v>1.0082080720186268</v>
      </c>
      <c r="C22">
        <f>STDEV(C6:C14)</f>
        <v>0.8660254037844386</v>
      </c>
    </row>
    <row r="23" spans="1:3" x14ac:dyDescent="0.35">
      <c r="A23" t="s">
        <v>3</v>
      </c>
      <c r="B23">
        <f>STDEV(B6:B19)/SQRT(COUNT(B6:B19))</f>
        <v>0.2694549414338292</v>
      </c>
      <c r="C23">
        <f>C22/SQRT(COUNT(C6:C14))</f>
        <v>0.28867513459481287</v>
      </c>
    </row>
    <row r="25" spans="1:3" x14ac:dyDescent="0.35">
      <c r="B25" t="s">
        <v>61</v>
      </c>
    </row>
    <row r="26" spans="1:3" x14ac:dyDescent="0.35">
      <c r="B26">
        <f>TTEST(B6:B19,C6:C14,2,3)</f>
        <v>0.9525482336390384</v>
      </c>
    </row>
  </sheetData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C32" sqref="C32"/>
    </sheetView>
  </sheetViews>
  <sheetFormatPr defaultColWidth="10.6640625" defaultRowHeight="15.5" x14ac:dyDescent="0.35"/>
  <cols>
    <col min="4" max="4" width="14" customWidth="1"/>
  </cols>
  <sheetData>
    <row r="1" spans="1:5" ht="16" x14ac:dyDescent="0.35">
      <c r="A1" t="s">
        <v>33</v>
      </c>
    </row>
    <row r="2" spans="1:5" ht="16" x14ac:dyDescent="0.35">
      <c r="A2" s="2">
        <v>42138</v>
      </c>
    </row>
    <row r="5" spans="1:5" ht="16" x14ac:dyDescent="0.35">
      <c r="B5" t="s">
        <v>27</v>
      </c>
      <c r="C5" t="s">
        <v>29</v>
      </c>
      <c r="D5" t="s">
        <v>25</v>
      </c>
      <c r="E5" t="s">
        <v>30</v>
      </c>
    </row>
    <row r="6" spans="1:5" ht="16" x14ac:dyDescent="0.35">
      <c r="B6">
        <v>97</v>
      </c>
      <c r="C6">
        <v>79</v>
      </c>
      <c r="D6">
        <v>60</v>
      </c>
      <c r="E6">
        <v>103</v>
      </c>
    </row>
    <row r="7" spans="1:5" ht="16" x14ac:dyDescent="0.35">
      <c r="B7">
        <v>84</v>
      </c>
      <c r="C7">
        <v>98</v>
      </c>
      <c r="D7">
        <v>80</v>
      </c>
      <c r="E7">
        <v>52</v>
      </c>
    </row>
    <row r="8" spans="1:5" ht="16" x14ac:dyDescent="0.35">
      <c r="B8">
        <v>82</v>
      </c>
      <c r="C8">
        <v>101</v>
      </c>
      <c r="D8">
        <v>31</v>
      </c>
      <c r="E8">
        <v>85</v>
      </c>
    </row>
    <row r="9" spans="1:5" ht="16" x14ac:dyDescent="0.35">
      <c r="B9">
        <v>78</v>
      </c>
      <c r="C9">
        <v>93</v>
      </c>
      <c r="D9">
        <v>65</v>
      </c>
      <c r="E9">
        <v>55</v>
      </c>
    </row>
    <row r="10" spans="1:5" ht="16" x14ac:dyDescent="0.35">
      <c r="B10">
        <v>118</v>
      </c>
      <c r="C10">
        <v>94</v>
      </c>
      <c r="D10">
        <v>62</v>
      </c>
      <c r="E10">
        <v>87</v>
      </c>
    </row>
    <row r="17" spans="1:7" ht="16" x14ac:dyDescent="0.35">
      <c r="A17" t="s">
        <v>1</v>
      </c>
      <c r="B17">
        <f>AVERAGE(B6:B15)</f>
        <v>91.8</v>
      </c>
      <c r="C17">
        <f>AVERAGE(C6:C15)</f>
        <v>93</v>
      </c>
      <c r="D17">
        <f>AVERAGE(D6:D15)</f>
        <v>59.6</v>
      </c>
      <c r="E17">
        <f>AVERAGE(E6:E15)</f>
        <v>76.400000000000006</v>
      </c>
    </row>
    <row r="18" spans="1:7" ht="16" x14ac:dyDescent="0.35">
      <c r="A18" t="s">
        <v>2</v>
      </c>
      <c r="B18">
        <f>STDEV(B6:B15)</f>
        <v>16.284962388657849</v>
      </c>
      <c r="C18">
        <f>STDEV(C6:C15)</f>
        <v>8.4557672626438816</v>
      </c>
      <c r="D18">
        <f>STDEV(D6:D15)</f>
        <v>17.812916661793491</v>
      </c>
      <c r="E18">
        <f>STDEV(E6:E15)</f>
        <v>22.063544592834582</v>
      </c>
    </row>
    <row r="19" spans="1:7" ht="16" x14ac:dyDescent="0.35">
      <c r="A19" t="s">
        <v>3</v>
      </c>
      <c r="B19">
        <f>B18/SQRT(COUNT(B6:B15))</f>
        <v>7.2828565824132596</v>
      </c>
      <c r="C19">
        <f>C18/SQRT(COUNT(C6:C15))</f>
        <v>3.7815340802378072</v>
      </c>
      <c r="D19">
        <f>D18/SQRT(COUNT(D6:D15))</f>
        <v>7.966178506661775</v>
      </c>
      <c r="E19">
        <f>E18/SQRT(COUNT(E6:E15))</f>
        <v>9.8671171068352077</v>
      </c>
    </row>
    <row r="21" spans="1:7" x14ac:dyDescent="0.35">
      <c r="B21" t="s">
        <v>61</v>
      </c>
    </row>
    <row r="22" spans="1:7" x14ac:dyDescent="0.35">
      <c r="B22" t="s">
        <v>70</v>
      </c>
      <c r="G22" t="s">
        <v>0</v>
      </c>
    </row>
    <row r="23" spans="1:7" x14ac:dyDescent="0.35">
      <c r="B23">
        <f>TTEST(B6:B15,D6:D15,2,3)</f>
        <v>1.7671226310428362E-2</v>
      </c>
      <c r="G23" t="s">
        <v>4</v>
      </c>
    </row>
    <row r="26" spans="1:7" x14ac:dyDescent="0.35">
      <c r="B26" t="s">
        <v>81</v>
      </c>
    </row>
    <row r="27" spans="1:7" x14ac:dyDescent="0.35">
      <c r="B27">
        <f>TTEST(B6:B15,E6:E15,2,3)</f>
        <v>0.24760482907080683</v>
      </c>
    </row>
    <row r="30" spans="1:7" x14ac:dyDescent="0.35">
      <c r="B30" t="s">
        <v>82</v>
      </c>
    </row>
    <row r="31" spans="1:7" x14ac:dyDescent="0.35">
      <c r="B31">
        <f>TTEST(D6:D15,E6:E15,2,3)</f>
        <v>0.22340498593142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E29" sqref="E29"/>
    </sheetView>
  </sheetViews>
  <sheetFormatPr defaultColWidth="10.6640625" defaultRowHeight="15.5" x14ac:dyDescent="0.35"/>
  <sheetData>
    <row r="1" spans="1:8" ht="16" x14ac:dyDescent="0.35">
      <c r="A1" t="s">
        <v>54</v>
      </c>
    </row>
    <row r="5" spans="1:8" ht="16" x14ac:dyDescent="0.35">
      <c r="B5" s="1" t="s">
        <v>53</v>
      </c>
      <c r="D5" t="s">
        <v>35</v>
      </c>
      <c r="F5" t="s">
        <v>36</v>
      </c>
      <c r="H5" t="s">
        <v>37</v>
      </c>
    </row>
    <row r="6" spans="1:8" ht="16" x14ac:dyDescent="0.35">
      <c r="B6" s="1">
        <v>68</v>
      </c>
      <c r="D6">
        <v>41</v>
      </c>
      <c r="F6">
        <v>48</v>
      </c>
      <c r="H6">
        <v>56</v>
      </c>
    </row>
    <row r="7" spans="1:8" ht="16" x14ac:dyDescent="0.35">
      <c r="B7" s="1">
        <v>48</v>
      </c>
      <c r="D7">
        <v>44</v>
      </c>
      <c r="F7">
        <v>47</v>
      </c>
      <c r="H7">
        <v>36</v>
      </c>
    </row>
    <row r="8" spans="1:8" ht="16" x14ac:dyDescent="0.35">
      <c r="B8" s="1">
        <v>48</v>
      </c>
      <c r="D8">
        <v>48</v>
      </c>
      <c r="F8">
        <v>44</v>
      </c>
      <c r="H8">
        <v>45</v>
      </c>
    </row>
    <row r="9" spans="1:8" ht="16" x14ac:dyDescent="0.35">
      <c r="B9" s="1">
        <v>54</v>
      </c>
      <c r="D9">
        <v>51</v>
      </c>
      <c r="F9">
        <v>29</v>
      </c>
      <c r="H9">
        <v>73</v>
      </c>
    </row>
    <row r="10" spans="1:8" ht="16" x14ac:dyDescent="0.35">
      <c r="B10" s="1">
        <v>51</v>
      </c>
      <c r="D10">
        <v>46</v>
      </c>
      <c r="F10">
        <v>50</v>
      </c>
      <c r="H10">
        <v>59</v>
      </c>
    </row>
    <row r="11" spans="1:8" ht="16" x14ac:dyDescent="0.35">
      <c r="B11" s="1">
        <v>35</v>
      </c>
      <c r="D11">
        <v>61</v>
      </c>
      <c r="F11">
        <v>40</v>
      </c>
      <c r="H11">
        <v>55</v>
      </c>
    </row>
    <row r="12" spans="1:8" ht="16" x14ac:dyDescent="0.35">
      <c r="B12" s="1">
        <v>40</v>
      </c>
      <c r="D12">
        <v>41</v>
      </c>
      <c r="F12">
        <v>57</v>
      </c>
      <c r="H12">
        <v>54</v>
      </c>
    </row>
    <row r="13" spans="1:8" ht="16" x14ac:dyDescent="0.35">
      <c r="B13" s="1">
        <v>45</v>
      </c>
      <c r="D13">
        <v>42</v>
      </c>
      <c r="H13">
        <v>41</v>
      </c>
    </row>
    <row r="14" spans="1:8" ht="16" x14ac:dyDescent="0.35">
      <c r="B14" s="1">
        <v>53</v>
      </c>
      <c r="D14">
        <v>41</v>
      </c>
    </row>
    <row r="15" spans="1:8" ht="16" x14ac:dyDescent="0.35">
      <c r="B15" s="1"/>
      <c r="D15">
        <v>45</v>
      </c>
    </row>
    <row r="16" spans="1:8" ht="16" x14ac:dyDescent="0.35">
      <c r="B16" s="1"/>
    </row>
    <row r="17" spans="1:8" ht="16" x14ac:dyDescent="0.35">
      <c r="A17" t="s">
        <v>1</v>
      </c>
      <c r="B17" s="1">
        <v>49.111111110000003</v>
      </c>
      <c r="D17">
        <f>AVERAGE(D6:D15)</f>
        <v>46</v>
      </c>
      <c r="F17">
        <f>AVERAGE(F6:F12)</f>
        <v>45</v>
      </c>
      <c r="H17">
        <f>AVERAGE(H6:H13)</f>
        <v>52.375</v>
      </c>
    </row>
    <row r="18" spans="1:8" ht="16" x14ac:dyDescent="0.35">
      <c r="A18" t="s">
        <v>2</v>
      </c>
      <c r="B18" s="1">
        <v>9.3600807209999992</v>
      </c>
      <c r="D18">
        <f>STDEV(D6:D15)</f>
        <v>6.2360956446232354</v>
      </c>
      <c r="F18">
        <f>STDEV(F6:F12)</f>
        <v>8.7939373055152785</v>
      </c>
      <c r="H18">
        <f>STDEV(H6:H13)</f>
        <v>11.612031937360737</v>
      </c>
    </row>
    <row r="19" spans="1:8" ht="16" x14ac:dyDescent="0.35">
      <c r="A19" t="s">
        <v>3</v>
      </c>
      <c r="B19" s="1">
        <v>3.1200269070000002</v>
      </c>
      <c r="D19">
        <f>STDEV(D6:D15)/SQRT(COUNT(D6:D15))</f>
        <v>1.9720265943665385</v>
      </c>
      <c r="F19">
        <f>STDEV(F6:F12)/SQRT(COUNT(F6:F12))</f>
        <v>3.3237958793552655</v>
      </c>
      <c r="H19">
        <f>STDEV(H6:H13)/SQRT(COUNT(H6:H13))</f>
        <v>4.1054732631312696</v>
      </c>
    </row>
    <row r="22" spans="1:8" x14ac:dyDescent="0.35">
      <c r="B22" t="s">
        <v>65</v>
      </c>
    </row>
    <row r="23" spans="1:8" x14ac:dyDescent="0.35">
      <c r="B23" t="s">
        <v>62</v>
      </c>
    </row>
    <row r="24" spans="1:8" x14ac:dyDescent="0.35">
      <c r="B24">
        <f>TTEST(B6:B14,F6:F12,2,3)</f>
        <v>0.38306126123400597</v>
      </c>
    </row>
    <row r="26" spans="1:8" x14ac:dyDescent="0.35">
      <c r="B26" t="s">
        <v>63</v>
      </c>
    </row>
    <row r="27" spans="1:8" x14ac:dyDescent="0.35">
      <c r="B27">
        <f>TTEST(B6:B14,H6:H13,2,3)</f>
        <v>0.53734261928174543</v>
      </c>
    </row>
    <row r="29" spans="1:8" x14ac:dyDescent="0.35">
      <c r="B29" t="s">
        <v>64</v>
      </c>
    </row>
    <row r="30" spans="1:8" x14ac:dyDescent="0.35">
      <c r="B30">
        <f>TTEST(F6:F12,H6:H13,2,3)</f>
        <v>0.18644351815639323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D19" sqref="D19"/>
    </sheetView>
  </sheetViews>
  <sheetFormatPr defaultColWidth="10.6640625" defaultRowHeight="15.5" x14ac:dyDescent="0.35"/>
  <cols>
    <col min="1" max="1" width="11.6640625" customWidth="1"/>
  </cols>
  <sheetData>
    <row r="1" spans="1:10" ht="16" x14ac:dyDescent="0.35">
      <c r="A1" t="s">
        <v>31</v>
      </c>
    </row>
    <row r="3" spans="1:10" ht="16" x14ac:dyDescent="0.35">
      <c r="D3" t="s">
        <v>83</v>
      </c>
    </row>
    <row r="5" spans="1:10" ht="16" x14ac:dyDescent="0.35">
      <c r="D5">
        <f>D10</f>
        <v>13.139999999999997</v>
      </c>
    </row>
    <row r="6" spans="1:10" ht="16" x14ac:dyDescent="0.35">
      <c r="D6">
        <f>D11</f>
        <v>13.049999999999997</v>
      </c>
      <c r="E6">
        <f>AVERAGE(D5:D8)</f>
        <v>12.899999999999999</v>
      </c>
    </row>
    <row r="7" spans="1:10" ht="16" x14ac:dyDescent="0.35">
      <c r="D7">
        <f>D12</f>
        <v>12.739999999999998</v>
      </c>
    </row>
    <row r="8" spans="1:10" ht="16" x14ac:dyDescent="0.35">
      <c r="D8">
        <f>D13</f>
        <v>12.670000000000002</v>
      </c>
    </row>
    <row r="9" spans="1:10" ht="16" x14ac:dyDescent="0.35">
      <c r="B9" t="s">
        <v>13</v>
      </c>
      <c r="C9" t="s">
        <v>14</v>
      </c>
      <c r="D9" t="s">
        <v>15</v>
      </c>
      <c r="E9" t="s">
        <v>16</v>
      </c>
      <c r="F9" t="s">
        <v>17</v>
      </c>
      <c r="G9" t="s">
        <v>18</v>
      </c>
      <c r="H9" t="s">
        <v>19</v>
      </c>
      <c r="I9" t="s">
        <v>20</v>
      </c>
      <c r="J9" t="s">
        <v>21</v>
      </c>
    </row>
    <row r="10" spans="1:10" ht="16" x14ac:dyDescent="0.35">
      <c r="A10" t="s">
        <v>53</v>
      </c>
      <c r="B10">
        <v>30.58</v>
      </c>
      <c r="C10">
        <v>17.440000000000001</v>
      </c>
      <c r="D10">
        <f t="shared" ref="D10:D17" si="0">B10-C10</f>
        <v>13.139999999999997</v>
      </c>
      <c r="E10">
        <f>D10-E6</f>
        <v>0.23999999999999844</v>
      </c>
      <c r="F10">
        <f t="shared" ref="F10:F17" si="1">2^-E10</f>
        <v>0.84674531236252804</v>
      </c>
      <c r="G10">
        <f>AVERAGE(F10:F13)</f>
        <v>1.0095294655693638</v>
      </c>
      <c r="H10">
        <f>STDEV(F10:F12)</f>
        <v>0.14308245641723127</v>
      </c>
      <c r="I10">
        <f>H10/SQRT(4)</f>
        <v>7.1541228208615637E-2</v>
      </c>
      <c r="J10">
        <f>TTEST(F10:F13,F14:F17,2,2)</f>
        <v>5.4458635886009667E-2</v>
      </c>
    </row>
    <row r="11" spans="1:10" ht="16" x14ac:dyDescent="0.35">
      <c r="B11">
        <v>30.31</v>
      </c>
      <c r="C11">
        <v>17.260000000000002</v>
      </c>
      <c r="D11">
        <f t="shared" si="0"/>
        <v>13.049999999999997</v>
      </c>
      <c r="E11">
        <f>D11-E6</f>
        <v>0.14999999999999858</v>
      </c>
      <c r="F11">
        <f t="shared" si="1"/>
        <v>0.90125046261083108</v>
      </c>
    </row>
    <row r="12" spans="1:10" ht="16" x14ac:dyDescent="0.35">
      <c r="B12">
        <v>30</v>
      </c>
      <c r="C12">
        <v>17.260000000000002</v>
      </c>
      <c r="D12">
        <f t="shared" si="0"/>
        <v>12.739999999999998</v>
      </c>
      <c r="E12">
        <f>D12-E6</f>
        <v>-0.16000000000000014</v>
      </c>
      <c r="F12">
        <f t="shared" si="1"/>
        <v>1.11728713807222</v>
      </c>
    </row>
    <row r="13" spans="1:10" ht="16" x14ac:dyDescent="0.35">
      <c r="B13">
        <v>29.94</v>
      </c>
      <c r="C13">
        <v>17.27</v>
      </c>
      <c r="D13">
        <f t="shared" si="0"/>
        <v>12.670000000000002</v>
      </c>
      <c r="E13">
        <f>D13-E6</f>
        <v>-0.22999999999999687</v>
      </c>
      <c r="F13">
        <f t="shared" si="1"/>
        <v>1.1728349492318761</v>
      </c>
    </row>
    <row r="14" spans="1:10" ht="16" x14ac:dyDescent="0.35">
      <c r="A14" t="s">
        <v>35</v>
      </c>
      <c r="B14">
        <v>29.89</v>
      </c>
      <c r="C14">
        <v>16.760000000000002</v>
      </c>
      <c r="D14">
        <f t="shared" si="0"/>
        <v>13.129999999999999</v>
      </c>
      <c r="E14">
        <f>D14-E6</f>
        <v>0.23000000000000043</v>
      </c>
      <c r="F14">
        <f t="shared" si="1"/>
        <v>0.85263489176795637</v>
      </c>
      <c r="G14">
        <f>AVERAGE(F14:F17)</f>
        <v>2.0547906096718362</v>
      </c>
      <c r="H14">
        <f>STDEV(D14:D17)</f>
        <v>0.78104630677913911</v>
      </c>
      <c r="I14">
        <f>SQRT(H14)</f>
        <v>0.88376824268534293</v>
      </c>
    </row>
    <row r="15" spans="1:10" ht="16" x14ac:dyDescent="0.35">
      <c r="B15">
        <v>28.63</v>
      </c>
      <c r="C15">
        <v>16.75</v>
      </c>
      <c r="D15">
        <f t="shared" si="0"/>
        <v>11.879999999999999</v>
      </c>
      <c r="E15">
        <f>D15-E6</f>
        <v>-1.0199999999999996</v>
      </c>
      <c r="F15">
        <f t="shared" si="1"/>
        <v>2.0279189595800577</v>
      </c>
    </row>
    <row r="16" spans="1:10" ht="16" x14ac:dyDescent="0.35">
      <c r="B16">
        <v>28.09</v>
      </c>
      <c r="C16">
        <v>16.670000000000002</v>
      </c>
      <c r="D16">
        <f t="shared" si="0"/>
        <v>11.419999999999998</v>
      </c>
      <c r="E16">
        <f>D16-E6</f>
        <v>-1.4800000000000004</v>
      </c>
      <c r="F16">
        <f t="shared" si="1"/>
        <v>2.7894873327008116</v>
      </c>
    </row>
    <row r="17" spans="1:10" ht="16" x14ac:dyDescent="0.35">
      <c r="B17">
        <v>28.17</v>
      </c>
      <c r="C17">
        <v>16.62</v>
      </c>
      <c r="D17">
        <f t="shared" si="0"/>
        <v>11.55</v>
      </c>
      <c r="E17">
        <f>D17-E6</f>
        <v>-1.3499999999999979</v>
      </c>
      <c r="F17">
        <f t="shared" si="1"/>
        <v>2.5491212546385205</v>
      </c>
    </row>
    <row r="19" spans="1:10" ht="16" x14ac:dyDescent="0.35">
      <c r="D19" t="s">
        <v>85</v>
      </c>
    </row>
    <row r="21" spans="1:10" ht="16" x14ac:dyDescent="0.35">
      <c r="D21">
        <f>D26</f>
        <v>13.139999999999997</v>
      </c>
    </row>
    <row r="22" spans="1:10" ht="16" x14ac:dyDescent="0.35">
      <c r="D22">
        <f>D27</f>
        <v>13.049999999999997</v>
      </c>
      <c r="E22">
        <f>AVERAGE(D21:D24)</f>
        <v>12.899999999999999</v>
      </c>
    </row>
    <row r="23" spans="1:10" ht="16" x14ac:dyDescent="0.35">
      <c r="D23">
        <f>D28</f>
        <v>12.739999999999998</v>
      </c>
    </row>
    <row r="24" spans="1:10" ht="16" x14ac:dyDescent="0.35">
      <c r="D24">
        <f>D29</f>
        <v>12.670000000000002</v>
      </c>
    </row>
    <row r="25" spans="1:10" ht="16" x14ac:dyDescent="0.35">
      <c r="B25" t="s">
        <v>13</v>
      </c>
      <c r="C25" t="s">
        <v>14</v>
      </c>
      <c r="D25" t="s">
        <v>15</v>
      </c>
      <c r="E25" t="s">
        <v>16</v>
      </c>
      <c r="F25" t="s">
        <v>17</v>
      </c>
      <c r="G25" t="s">
        <v>18</v>
      </c>
      <c r="H25" t="s">
        <v>19</v>
      </c>
      <c r="I25" t="s">
        <v>20</v>
      </c>
      <c r="J25" t="s">
        <v>21</v>
      </c>
    </row>
    <row r="26" spans="1:10" ht="16" x14ac:dyDescent="0.35">
      <c r="A26" t="s">
        <v>53</v>
      </c>
      <c r="B26">
        <v>30.58</v>
      </c>
      <c r="C26">
        <v>17.440000000000001</v>
      </c>
      <c r="D26">
        <f t="shared" ref="D26:D32" si="2">B26-C26</f>
        <v>13.139999999999997</v>
      </c>
      <c r="E26">
        <f>D26-E22</f>
        <v>0.23999999999999844</v>
      </c>
      <c r="F26">
        <f t="shared" ref="F26:F32" si="3">2^-E26</f>
        <v>0.84674531236252804</v>
      </c>
      <c r="G26">
        <f>AVERAGE(F26:F29)</f>
        <v>1.0095294655693638</v>
      </c>
      <c r="H26">
        <f>STDEV(F26:F28)</f>
        <v>0.14308245641723127</v>
      </c>
      <c r="I26">
        <f>H26/SQRT(4)</f>
        <v>7.1541228208615637E-2</v>
      </c>
      <c r="J26">
        <f>TTEST(F26:F29,F30:F33,2,2)</f>
        <v>2.4243876213055938E-2</v>
      </c>
    </row>
    <row r="27" spans="1:10" ht="16" x14ac:dyDescent="0.35">
      <c r="B27">
        <v>30.31</v>
      </c>
      <c r="C27">
        <v>17.260000000000002</v>
      </c>
      <c r="D27">
        <f t="shared" si="2"/>
        <v>13.049999999999997</v>
      </c>
      <c r="E27">
        <f>D27-E22</f>
        <v>0.14999999999999858</v>
      </c>
      <c r="F27">
        <f t="shared" si="3"/>
        <v>0.90125046261083108</v>
      </c>
    </row>
    <row r="28" spans="1:10" ht="16" x14ac:dyDescent="0.35">
      <c r="B28">
        <v>30</v>
      </c>
      <c r="C28">
        <v>17.260000000000002</v>
      </c>
      <c r="D28">
        <f t="shared" si="2"/>
        <v>12.739999999999998</v>
      </c>
      <c r="E28">
        <f>D28-E22</f>
        <v>-0.16000000000000014</v>
      </c>
      <c r="F28">
        <f t="shared" si="3"/>
        <v>1.11728713807222</v>
      </c>
    </row>
    <row r="29" spans="1:10" ht="16" x14ac:dyDescent="0.35">
      <c r="B29">
        <v>29.94</v>
      </c>
      <c r="C29">
        <v>17.27</v>
      </c>
      <c r="D29">
        <f t="shared" si="2"/>
        <v>12.670000000000002</v>
      </c>
      <c r="E29">
        <f>D29-E22</f>
        <v>-0.22999999999999687</v>
      </c>
      <c r="F29">
        <f t="shared" si="3"/>
        <v>1.1728349492318761</v>
      </c>
    </row>
    <row r="30" spans="1:10" ht="16" x14ac:dyDescent="0.35">
      <c r="A30" t="s">
        <v>36</v>
      </c>
      <c r="B30">
        <v>26.61</v>
      </c>
      <c r="C30">
        <v>16.61</v>
      </c>
      <c r="D30">
        <f t="shared" si="2"/>
        <v>10</v>
      </c>
      <c r="E30">
        <f>D30-E22</f>
        <v>-2.8999999999999986</v>
      </c>
      <c r="F30">
        <f t="shared" si="3"/>
        <v>7.4642639322944513</v>
      </c>
      <c r="G30">
        <f>AVERAGE(F30:F33)</f>
        <v>4.9693921133450818</v>
      </c>
      <c r="H30">
        <f>STDEV(D30:D33)</f>
        <v>0.85105816487476427</v>
      </c>
      <c r="I30">
        <f>SQRT(H30)</f>
        <v>0.92252813771438114</v>
      </c>
    </row>
    <row r="31" spans="1:10" ht="16" x14ac:dyDescent="0.35">
      <c r="B31">
        <v>27.1</v>
      </c>
      <c r="C31">
        <v>16.55</v>
      </c>
      <c r="D31">
        <f t="shared" si="2"/>
        <v>10.55</v>
      </c>
      <c r="E31">
        <f>D31-E22</f>
        <v>-2.3499999999999979</v>
      </c>
      <c r="F31">
        <f t="shared" si="3"/>
        <v>5.0982425092770409</v>
      </c>
    </row>
    <row r="32" spans="1:10" ht="16" x14ac:dyDescent="0.35">
      <c r="B32">
        <v>28.25</v>
      </c>
      <c r="C32">
        <v>16.579999999999998</v>
      </c>
      <c r="D32">
        <f t="shared" si="2"/>
        <v>11.670000000000002</v>
      </c>
      <c r="E32">
        <f>D32-E22</f>
        <v>-1.2299999999999969</v>
      </c>
      <c r="F32">
        <f t="shared" si="3"/>
        <v>2.3456698984637523</v>
      </c>
    </row>
    <row r="36" spans="1:10" ht="16" x14ac:dyDescent="0.35">
      <c r="D36" t="s">
        <v>84</v>
      </c>
    </row>
    <row r="38" spans="1:10" ht="16" x14ac:dyDescent="0.35">
      <c r="D38">
        <f>D43</f>
        <v>13.139999999999997</v>
      </c>
    </row>
    <row r="39" spans="1:10" ht="16" x14ac:dyDescent="0.35">
      <c r="D39">
        <f>D44</f>
        <v>13.049999999999997</v>
      </c>
      <c r="E39">
        <f>AVERAGE(D38:D41)</f>
        <v>12.899999999999999</v>
      </c>
    </row>
    <row r="40" spans="1:10" ht="16" x14ac:dyDescent="0.35">
      <c r="D40">
        <f>D45</f>
        <v>12.739999999999998</v>
      </c>
    </row>
    <row r="41" spans="1:10" ht="16" x14ac:dyDescent="0.35">
      <c r="D41">
        <f>D46</f>
        <v>12.670000000000002</v>
      </c>
    </row>
    <row r="42" spans="1:10" ht="16" x14ac:dyDescent="0.35">
      <c r="B42" t="s">
        <v>13</v>
      </c>
      <c r="C42" t="s">
        <v>14</v>
      </c>
      <c r="D42" t="s">
        <v>15</v>
      </c>
      <c r="E42" t="s">
        <v>16</v>
      </c>
      <c r="F42" t="s">
        <v>17</v>
      </c>
      <c r="G42" t="s">
        <v>18</v>
      </c>
      <c r="H42" t="s">
        <v>19</v>
      </c>
      <c r="I42" t="s">
        <v>20</v>
      </c>
      <c r="J42" t="s">
        <v>21</v>
      </c>
    </row>
    <row r="43" spans="1:10" ht="16" x14ac:dyDescent="0.35">
      <c r="A43" t="s">
        <v>53</v>
      </c>
      <c r="B43">
        <v>30.58</v>
      </c>
      <c r="C43">
        <v>17.440000000000001</v>
      </c>
      <c r="D43">
        <f t="shared" ref="D43:D50" si="4">B43-C43</f>
        <v>13.139999999999997</v>
      </c>
      <c r="E43">
        <f>D43-E39</f>
        <v>0.23999999999999844</v>
      </c>
      <c r="F43">
        <f t="shared" ref="F43:F49" si="5">2^-E43</f>
        <v>0.84674531236252804</v>
      </c>
      <c r="G43">
        <f>AVERAGE(F43:F46)</f>
        <v>1.0095294655693638</v>
      </c>
      <c r="H43">
        <f>STDEV(F43:F45)</f>
        <v>0.14308245641723127</v>
      </c>
      <c r="I43">
        <f>H43/SQRT(4)</f>
        <v>7.1541228208615637E-2</v>
      </c>
      <c r="J43">
        <f>TTEST(F43:F46,F47:F50,2,2)</f>
        <v>2.9732978840944975E-7</v>
      </c>
    </row>
    <row r="44" spans="1:10" x14ac:dyDescent="0.35">
      <c r="B44">
        <v>30.31</v>
      </c>
      <c r="C44">
        <v>17.260000000000002</v>
      </c>
      <c r="D44">
        <f t="shared" si="4"/>
        <v>13.049999999999997</v>
      </c>
      <c r="E44">
        <f>D44-E39</f>
        <v>0.14999999999999858</v>
      </c>
      <c r="F44">
        <f t="shared" si="5"/>
        <v>0.90125046261083108</v>
      </c>
    </row>
    <row r="45" spans="1:10" x14ac:dyDescent="0.35">
      <c r="B45">
        <v>30</v>
      </c>
      <c r="C45">
        <v>17.260000000000002</v>
      </c>
      <c r="D45">
        <f t="shared" si="4"/>
        <v>12.739999999999998</v>
      </c>
      <c r="E45">
        <f>D45-E39</f>
        <v>-0.16000000000000014</v>
      </c>
      <c r="F45">
        <f t="shared" si="5"/>
        <v>1.11728713807222</v>
      </c>
    </row>
    <row r="46" spans="1:10" x14ac:dyDescent="0.35">
      <c r="B46">
        <v>29.94</v>
      </c>
      <c r="C46">
        <v>17.27</v>
      </c>
      <c r="D46">
        <f t="shared" si="4"/>
        <v>12.670000000000002</v>
      </c>
      <c r="E46">
        <f>D46-E39</f>
        <v>-0.22999999999999687</v>
      </c>
      <c r="F46">
        <f t="shared" si="5"/>
        <v>1.1728349492318761</v>
      </c>
    </row>
    <row r="47" spans="1:10" x14ac:dyDescent="0.35">
      <c r="A47" t="s">
        <v>37</v>
      </c>
      <c r="B47">
        <v>24.42</v>
      </c>
      <c r="C47">
        <v>16.18</v>
      </c>
      <c r="D47">
        <f t="shared" si="4"/>
        <v>8.240000000000002</v>
      </c>
      <c r="E47">
        <f>D47-E39</f>
        <v>-4.6599999999999966</v>
      </c>
      <c r="F47">
        <f t="shared" si="5"/>
        <v>25.281321979628007</v>
      </c>
      <c r="G47">
        <f>AVERAGE(F47:F50)</f>
        <v>27.728242748686966</v>
      </c>
      <c r="H47">
        <f>STDEV(D47:D50)</f>
        <v>0.11224972160321932</v>
      </c>
      <c r="I47">
        <f>SQRT(H47)</f>
        <v>0.33503689588345237</v>
      </c>
    </row>
    <row r="48" spans="1:10" x14ac:dyDescent="0.35">
      <c r="B48">
        <v>24.17</v>
      </c>
      <c r="C48">
        <v>16.03</v>
      </c>
      <c r="D48">
        <f t="shared" si="4"/>
        <v>8.14</v>
      </c>
      <c r="E48">
        <f>D48-E39</f>
        <v>-4.759999999999998</v>
      </c>
      <c r="F48">
        <f t="shared" si="5"/>
        <v>27.095849995600826</v>
      </c>
    </row>
    <row r="49" spans="2:6" x14ac:dyDescent="0.35">
      <c r="B49">
        <v>24.17</v>
      </c>
      <c r="C49">
        <v>16.079999999999998</v>
      </c>
      <c r="D49">
        <f t="shared" si="4"/>
        <v>8.0900000000000034</v>
      </c>
      <c r="E49">
        <f>D49-E39</f>
        <v>-4.8099999999999952</v>
      </c>
      <c r="F49">
        <f t="shared" si="5"/>
        <v>28.051383082113031</v>
      </c>
    </row>
    <row r="50" spans="2:6" x14ac:dyDescent="0.35">
      <c r="B50">
        <v>24.25</v>
      </c>
      <c r="C50">
        <v>16.28</v>
      </c>
      <c r="D50">
        <f t="shared" si="4"/>
        <v>7.9699999999999989</v>
      </c>
      <c r="E50">
        <f>D50-E39</f>
        <v>-4.93</v>
      </c>
      <c r="F50">
        <f>2^-E50</f>
        <v>30.484415937405995</v>
      </c>
    </row>
  </sheetData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B26" sqref="B26"/>
    </sheetView>
  </sheetViews>
  <sheetFormatPr defaultColWidth="10.6640625" defaultRowHeight="15.5" x14ac:dyDescent="0.35"/>
  <sheetData>
    <row r="1" spans="1:4" ht="16" x14ac:dyDescent="0.35">
      <c r="A1" t="s">
        <v>12</v>
      </c>
    </row>
    <row r="4" spans="1:4" ht="16" x14ac:dyDescent="0.35">
      <c r="B4" t="s">
        <v>27</v>
      </c>
      <c r="D4" t="s">
        <v>25</v>
      </c>
    </row>
    <row r="5" spans="1:4" ht="16" x14ac:dyDescent="0.35">
      <c r="B5">
        <v>60</v>
      </c>
      <c r="D5">
        <v>63</v>
      </c>
    </row>
    <row r="6" spans="1:4" ht="16" x14ac:dyDescent="0.35">
      <c r="B6">
        <v>123</v>
      </c>
      <c r="D6">
        <v>104</v>
      </c>
    </row>
    <row r="7" spans="1:4" ht="16" x14ac:dyDescent="0.35">
      <c r="B7">
        <v>144</v>
      </c>
      <c r="D7">
        <v>42</v>
      </c>
    </row>
    <row r="8" spans="1:4" ht="16" x14ac:dyDescent="0.35">
      <c r="B8">
        <v>33</v>
      </c>
      <c r="D8">
        <v>57</v>
      </c>
    </row>
    <row r="9" spans="1:4" ht="16" x14ac:dyDescent="0.35">
      <c r="B9">
        <v>32</v>
      </c>
      <c r="D9">
        <v>43</v>
      </c>
    </row>
    <row r="10" spans="1:4" ht="16" x14ac:dyDescent="0.35">
      <c r="B10">
        <v>60</v>
      </c>
      <c r="D10">
        <v>65</v>
      </c>
    </row>
    <row r="11" spans="1:4" ht="16" x14ac:dyDescent="0.35">
      <c r="B11">
        <v>41</v>
      </c>
      <c r="D11">
        <v>87</v>
      </c>
    </row>
    <row r="12" spans="1:4" ht="16" x14ac:dyDescent="0.35">
      <c r="B12">
        <v>48</v>
      </c>
      <c r="D12">
        <v>64</v>
      </c>
    </row>
    <row r="13" spans="1:4" ht="16" x14ac:dyDescent="0.35">
      <c r="B13">
        <v>57</v>
      </c>
      <c r="D13">
        <v>40</v>
      </c>
    </row>
    <row r="14" spans="1:4" ht="16" x14ac:dyDescent="0.35">
      <c r="B14">
        <v>75</v>
      </c>
      <c r="D14">
        <v>88</v>
      </c>
    </row>
    <row r="15" spans="1:4" ht="16" x14ac:dyDescent="0.35">
      <c r="B15">
        <v>53</v>
      </c>
      <c r="D15">
        <v>61</v>
      </c>
    </row>
    <row r="16" spans="1:4" ht="16" x14ac:dyDescent="0.35">
      <c r="B16">
        <v>48</v>
      </c>
      <c r="D16">
        <v>95</v>
      </c>
    </row>
    <row r="17" spans="1:4" ht="16" x14ac:dyDescent="0.35">
      <c r="B17">
        <v>39</v>
      </c>
      <c r="D17">
        <v>74</v>
      </c>
    </row>
    <row r="18" spans="1:4" ht="16" x14ac:dyDescent="0.35">
      <c r="B18">
        <v>48</v>
      </c>
      <c r="D18">
        <v>74</v>
      </c>
    </row>
    <row r="19" spans="1:4" ht="16" x14ac:dyDescent="0.35">
      <c r="B19">
        <v>86</v>
      </c>
      <c r="D19">
        <v>65</v>
      </c>
    </row>
    <row r="21" spans="1:4" x14ac:dyDescent="0.35">
      <c r="A21" t="s">
        <v>1</v>
      </c>
      <c r="B21">
        <f>AVERAGE(B5:B19)</f>
        <v>63.133333333333333</v>
      </c>
      <c r="D21">
        <f>AVERAGE(D5:D19)</f>
        <v>68.13333333333334</v>
      </c>
    </row>
    <row r="22" spans="1:4" x14ac:dyDescent="0.35">
      <c r="A22" t="s">
        <v>2</v>
      </c>
      <c r="B22">
        <f>STDEV(B5:B19)</f>
        <v>32.275303842028158</v>
      </c>
      <c r="D22">
        <f>STDEV(D5:D19)</f>
        <v>19.220029235397227</v>
      </c>
    </row>
    <row r="23" spans="1:4" x14ac:dyDescent="0.35">
      <c r="A23" t="s">
        <v>3</v>
      </c>
      <c r="B23">
        <f>STDEV(B5:B19)/SQRT(COUNT(B5:B19))</f>
        <v>8.3334476182639534</v>
      </c>
      <c r="D23">
        <f>STDEV(D5:D19)/SQRT(COUNT(D5:D19))</f>
        <v>4.9625902094875425</v>
      </c>
    </row>
    <row r="25" spans="1:4" x14ac:dyDescent="0.35">
      <c r="B25" t="s">
        <v>61</v>
      </c>
    </row>
    <row r="26" spans="1:4" x14ac:dyDescent="0.35">
      <c r="B26">
        <f>TTEST(B5:B19,D5:D19,2,3)</f>
        <v>0.61115593564811932</v>
      </c>
    </row>
  </sheetData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B22" sqref="B22"/>
    </sheetView>
  </sheetViews>
  <sheetFormatPr defaultColWidth="10.6640625" defaultRowHeight="15.5" x14ac:dyDescent="0.35"/>
  <sheetData>
    <row r="1" spans="1:3" ht="16" x14ac:dyDescent="0.35">
      <c r="A1" t="s">
        <v>32</v>
      </c>
    </row>
    <row r="5" spans="1:3" ht="16" x14ac:dyDescent="0.35">
      <c r="B5" t="s">
        <v>27</v>
      </c>
      <c r="C5" t="s">
        <v>25</v>
      </c>
    </row>
    <row r="6" spans="1:3" ht="16" x14ac:dyDescent="0.35">
      <c r="B6">
        <v>12</v>
      </c>
      <c r="C6">
        <v>12</v>
      </c>
    </row>
    <row r="7" spans="1:3" ht="16" x14ac:dyDescent="0.35">
      <c r="B7">
        <v>14</v>
      </c>
      <c r="C7">
        <v>48</v>
      </c>
    </row>
    <row r="8" spans="1:3" ht="16" x14ac:dyDescent="0.35">
      <c r="B8">
        <v>14</v>
      </c>
      <c r="C8">
        <v>14</v>
      </c>
    </row>
    <row r="9" spans="1:3" ht="16" x14ac:dyDescent="0.35">
      <c r="B9">
        <v>50</v>
      </c>
      <c r="C9">
        <v>10</v>
      </c>
    </row>
    <row r="10" spans="1:3" ht="16" x14ac:dyDescent="0.35">
      <c r="B10">
        <v>22</v>
      </c>
      <c r="C10">
        <v>32</v>
      </c>
    </row>
    <row r="11" spans="1:3" ht="16" x14ac:dyDescent="0.35">
      <c r="B11">
        <v>15</v>
      </c>
      <c r="C11">
        <v>61</v>
      </c>
    </row>
    <row r="12" spans="1:3" ht="16" x14ac:dyDescent="0.35">
      <c r="B12">
        <v>11</v>
      </c>
      <c r="C12">
        <v>15</v>
      </c>
    </row>
    <row r="13" spans="1:3" ht="16" x14ac:dyDescent="0.35">
      <c r="B13">
        <v>13</v>
      </c>
      <c r="C13">
        <v>25</v>
      </c>
    </row>
    <row r="14" spans="1:3" ht="16" x14ac:dyDescent="0.35">
      <c r="B14">
        <v>31</v>
      </c>
      <c r="C14">
        <v>14</v>
      </c>
    </row>
    <row r="15" spans="1:3" ht="16" x14ac:dyDescent="0.35">
      <c r="B15">
        <v>41</v>
      </c>
      <c r="C15">
        <v>14</v>
      </c>
    </row>
    <row r="17" spans="1:3" ht="16" x14ac:dyDescent="0.35">
      <c r="A17" t="s">
        <v>1</v>
      </c>
      <c r="B17">
        <f>AVERAGE(B6:B15)</f>
        <v>22.3</v>
      </c>
      <c r="C17">
        <f>AVERAGE(C6:C15)</f>
        <v>24.5</v>
      </c>
    </row>
    <row r="18" spans="1:3" ht="16" x14ac:dyDescent="0.35">
      <c r="A18" t="s">
        <v>2</v>
      </c>
      <c r="B18">
        <f>STDEV(B6:B15)</f>
        <v>13.760248705762717</v>
      </c>
      <c r="C18">
        <f>STDEV(C6:C15)</f>
        <v>17.411681902293836</v>
      </c>
    </row>
    <row r="19" spans="1:3" ht="16" x14ac:dyDescent="0.35">
      <c r="A19" t="s">
        <v>3</v>
      </c>
      <c r="B19">
        <f>STDEV(B6:B15)/SQRT(COUNT(B6:B15))</f>
        <v>4.3513727080594293</v>
      </c>
      <c r="C19">
        <f>STDEV(C6:C15)/SQRT(COUNT(C6:C15))</f>
        <v>5.5060572705581867</v>
      </c>
    </row>
    <row r="21" spans="1:3" x14ac:dyDescent="0.35">
      <c r="B21" t="s">
        <v>61</v>
      </c>
    </row>
    <row r="22" spans="1:3" x14ac:dyDescent="0.35">
      <c r="B22">
        <f>TTEST(B6:B15,C6:C15,2,3)</f>
        <v>0.75770769951394679</v>
      </c>
    </row>
  </sheetData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C30" sqref="C30:F40"/>
    </sheetView>
  </sheetViews>
  <sheetFormatPr defaultColWidth="10.6640625" defaultRowHeight="15.5" x14ac:dyDescent="0.35"/>
  <cols>
    <col min="3" max="3" width="11.83203125" bestFit="1" customWidth="1"/>
    <col min="4" max="4" width="15.1640625" customWidth="1"/>
    <col min="5" max="5" width="14" customWidth="1"/>
  </cols>
  <sheetData>
    <row r="1" spans="1:6" ht="16" x14ac:dyDescent="0.35">
      <c r="A1" t="s">
        <v>23</v>
      </c>
    </row>
    <row r="4" spans="1:6" x14ac:dyDescent="0.35">
      <c r="C4" t="s">
        <v>27</v>
      </c>
      <c r="D4" t="s">
        <v>26</v>
      </c>
      <c r="E4" t="s">
        <v>25</v>
      </c>
      <c r="F4" t="s">
        <v>28</v>
      </c>
    </row>
    <row r="5" spans="1:6" x14ac:dyDescent="0.35">
      <c r="B5" t="s">
        <v>77</v>
      </c>
      <c r="C5" s="1" t="s">
        <v>86</v>
      </c>
      <c r="D5" t="s">
        <v>86</v>
      </c>
      <c r="E5" t="s">
        <v>86</v>
      </c>
      <c r="F5" t="s">
        <v>86</v>
      </c>
    </row>
    <row r="6" spans="1:6" x14ac:dyDescent="0.35">
      <c r="B6">
        <v>1</v>
      </c>
      <c r="C6" s="7">
        <v>0.69725717799999998</v>
      </c>
      <c r="D6" s="7">
        <v>0.34870690199744792</v>
      </c>
      <c r="E6" s="7">
        <v>0.34854466909811976</v>
      </c>
      <c r="F6" s="7">
        <v>1.2252982586143017</v>
      </c>
    </row>
    <row r="7" spans="1:6" x14ac:dyDescent="0.35">
      <c r="B7">
        <v>2</v>
      </c>
      <c r="C7" s="7">
        <v>0.67715024700000004</v>
      </c>
      <c r="D7" s="7">
        <v>0.45579462430457807</v>
      </c>
      <c r="E7" s="7">
        <v>0.19695414226312255</v>
      </c>
      <c r="F7" s="7">
        <v>0.65160480236678253</v>
      </c>
    </row>
    <row r="8" spans="1:6" x14ac:dyDescent="0.35">
      <c r="B8">
        <v>3</v>
      </c>
      <c r="C8" s="7">
        <v>0.42100801700000001</v>
      </c>
      <c r="D8" s="7">
        <v>0.61884252558893793</v>
      </c>
      <c r="E8" s="7">
        <v>0.23290897517504774</v>
      </c>
      <c r="F8" s="7">
        <v>0.61491056064668448</v>
      </c>
    </row>
    <row r="9" spans="1:6" x14ac:dyDescent="0.35">
      <c r="B9">
        <v>4</v>
      </c>
      <c r="C9" s="7">
        <v>0.48820212800000001</v>
      </c>
      <c r="D9" s="7">
        <v>0.7054766377083822</v>
      </c>
      <c r="E9" s="7">
        <v>0.21116060532096656</v>
      </c>
      <c r="F9" s="7">
        <v>0.59585078291874805</v>
      </c>
    </row>
    <row r="10" spans="1:6" x14ac:dyDescent="0.35">
      <c r="B10">
        <v>5</v>
      </c>
      <c r="C10" s="7">
        <v>0.440178283</v>
      </c>
      <c r="D10" s="7">
        <v>0.50789917796287232</v>
      </c>
      <c r="E10" s="7">
        <v>0.19265614830228658</v>
      </c>
      <c r="F10" s="7">
        <v>0.44819551316787687</v>
      </c>
    </row>
    <row r="11" spans="1:6" x14ac:dyDescent="0.35">
      <c r="B11">
        <v>6</v>
      </c>
      <c r="C11" s="7">
        <v>0.42174198699999998</v>
      </c>
      <c r="D11" s="7">
        <v>0.92916156330030053</v>
      </c>
      <c r="E11" s="7">
        <v>0.11743274614229141</v>
      </c>
      <c r="F11" s="7">
        <v>0.51140855109087036</v>
      </c>
    </row>
    <row r="12" spans="1:6" x14ac:dyDescent="0.35">
      <c r="B12">
        <v>7</v>
      </c>
      <c r="C12" s="7">
        <v>0.87321629199999995</v>
      </c>
      <c r="D12" s="7">
        <v>0.56266189176503312</v>
      </c>
      <c r="E12" s="7">
        <v>0.21556678050675884</v>
      </c>
      <c r="F12" s="7">
        <v>0.48310778200351356</v>
      </c>
    </row>
    <row r="13" spans="1:6" x14ac:dyDescent="0.35">
      <c r="B13">
        <v>8</v>
      </c>
      <c r="C13" s="7">
        <v>0.58487970199999995</v>
      </c>
      <c r="D13" s="7">
        <v>0.78467533644478671</v>
      </c>
      <c r="E13" s="7">
        <v>0.16027534861734813</v>
      </c>
      <c r="F13" s="7">
        <v>0.96716777909467078</v>
      </c>
    </row>
    <row r="14" spans="1:6" x14ac:dyDescent="0.35">
      <c r="B14">
        <v>9</v>
      </c>
      <c r="C14" s="7">
        <v>0.77489845700000004</v>
      </c>
      <c r="D14" s="7">
        <v>0.79006330029258309</v>
      </c>
      <c r="E14" s="7">
        <v>0.41707723792920492</v>
      </c>
      <c r="F14" s="7">
        <v>0.55990568287912545</v>
      </c>
    </row>
    <row r="15" spans="1:6" x14ac:dyDescent="0.35">
      <c r="B15">
        <v>10</v>
      </c>
      <c r="C15" s="7">
        <v>0.67415073599999997</v>
      </c>
      <c r="D15" s="7">
        <v>0.36367997034743649</v>
      </c>
      <c r="E15" s="7">
        <v>0.55538892873443313</v>
      </c>
      <c r="F15" s="7">
        <v>0.52114341909419526</v>
      </c>
    </row>
    <row r="16" spans="1:6" x14ac:dyDescent="0.35">
      <c r="B16">
        <v>11</v>
      </c>
      <c r="C16" s="7">
        <v>0.40131493200000001</v>
      </c>
      <c r="D16" s="7">
        <v>0.55092103066392117</v>
      </c>
      <c r="E16" s="7">
        <v>0.21491503014691637</v>
      </c>
      <c r="F16" s="7">
        <v>0.48393996104342513</v>
      </c>
    </row>
    <row r="17" spans="2:23" x14ac:dyDescent="0.35">
      <c r="B17">
        <v>12</v>
      </c>
      <c r="C17" s="7">
        <v>0.444969265</v>
      </c>
      <c r="D17" s="7">
        <v>0.4791115865103231</v>
      </c>
      <c r="E17" s="7">
        <v>0.25096436020007012</v>
      </c>
      <c r="F17" s="7">
        <v>0.61352119077377565</v>
      </c>
    </row>
    <row r="18" spans="2:23" x14ac:dyDescent="0.35">
      <c r="B18">
        <v>13</v>
      </c>
      <c r="C18" s="7">
        <v>0.54277303399999999</v>
      </c>
      <c r="D18" s="7">
        <v>0.73445250628349212</v>
      </c>
      <c r="E18" s="7">
        <v>0.19465667429071973</v>
      </c>
      <c r="F18" s="7">
        <v>0.63683901606104265</v>
      </c>
    </row>
    <row r="19" spans="2:23" x14ac:dyDescent="0.35">
      <c r="B19">
        <v>14</v>
      </c>
      <c r="C19" s="7">
        <v>0.49021336599999998</v>
      </c>
      <c r="D19" s="7">
        <v>0.61898289638050641</v>
      </c>
      <c r="E19" s="7">
        <v>0.12732281763180642</v>
      </c>
      <c r="F19" s="7">
        <v>0.42245999708185394</v>
      </c>
    </row>
    <row r="20" spans="2:23" x14ac:dyDescent="0.35">
      <c r="B20">
        <v>15</v>
      </c>
      <c r="C20" s="7">
        <v>0.91012333899999998</v>
      </c>
      <c r="D20" s="7">
        <v>0.46618843271632615</v>
      </c>
      <c r="E20" s="7">
        <v>0.22145790301957313</v>
      </c>
      <c r="F20" s="7">
        <v>0.852956782570089</v>
      </c>
    </row>
    <row r="21" spans="2:23" x14ac:dyDescent="0.35">
      <c r="B21">
        <v>16</v>
      </c>
      <c r="C21" s="7">
        <v>0.71489791199999997</v>
      </c>
      <c r="D21" s="7"/>
      <c r="E21" s="7">
        <v>0.22088356164383563</v>
      </c>
      <c r="F21" s="7">
        <v>0.65081446082059313</v>
      </c>
    </row>
    <row r="22" spans="2:23" x14ac:dyDescent="0.35">
      <c r="B22">
        <v>17</v>
      </c>
      <c r="C22" s="7">
        <v>0.97046531700000005</v>
      </c>
      <c r="D22" s="7"/>
      <c r="E22" s="7">
        <v>0.13329667674722784</v>
      </c>
      <c r="F22" s="7">
        <v>0.90733765255386467</v>
      </c>
      <c r="K22" s="5"/>
    </row>
    <row r="23" spans="2:23" x14ac:dyDescent="0.35">
      <c r="B23">
        <v>18</v>
      </c>
      <c r="C23" s="7">
        <v>0.79707026599999997</v>
      </c>
      <c r="D23" s="7"/>
      <c r="E23" s="7">
        <v>0.39970329249617154</v>
      </c>
      <c r="F23" s="7">
        <v>0.7233687082321727</v>
      </c>
    </row>
    <row r="24" spans="2:23" x14ac:dyDescent="0.35">
      <c r="B24">
        <v>19</v>
      </c>
      <c r="C24" s="9"/>
      <c r="D24" s="7"/>
      <c r="E24" s="7">
        <v>0.27387329332635224</v>
      </c>
      <c r="F24" s="7">
        <v>0.70464035355074672</v>
      </c>
    </row>
    <row r="25" spans="2:23" x14ac:dyDescent="0.35">
      <c r="B25">
        <v>20</v>
      </c>
      <c r="C25" s="9"/>
      <c r="D25" s="7"/>
      <c r="E25" s="7">
        <v>0.52318222032102202</v>
      </c>
      <c r="F25" s="7">
        <v>0.62017369691602264</v>
      </c>
    </row>
    <row r="26" spans="2:23" x14ac:dyDescent="0.35">
      <c r="B26">
        <v>21</v>
      </c>
      <c r="C26" s="9"/>
      <c r="D26" s="7"/>
      <c r="E26" s="7">
        <v>0.25365474207540312</v>
      </c>
      <c r="F26" s="7">
        <v>0.72498000000000007</v>
      </c>
    </row>
    <row r="27" spans="2:23" x14ac:dyDescent="0.35">
      <c r="C27" s="9"/>
      <c r="D27" s="9"/>
      <c r="E27" s="9"/>
      <c r="F27" s="7"/>
    </row>
    <row r="28" spans="2:23" x14ac:dyDescent="0.35">
      <c r="B28" t="s">
        <v>1</v>
      </c>
      <c r="C28" s="9">
        <f>AVERAGE(C6:C23)</f>
        <v>0.6291394698888888</v>
      </c>
      <c r="D28" s="9">
        <f>AVERAGE(D6:D20)</f>
        <v>0.59444122548446177</v>
      </c>
      <c r="E28" s="9">
        <f>AVERAGE(E6:E26)</f>
        <v>0.26008934066612754</v>
      </c>
      <c r="F28" s="7">
        <f>AVERAGE(F6:F26)</f>
        <v>0.66283928340382647</v>
      </c>
    </row>
    <row r="29" spans="2:23" x14ac:dyDescent="0.35">
      <c r="B29" t="s">
        <v>2</v>
      </c>
      <c r="C29" s="7">
        <f>STDEV(C6:C23)</f>
        <v>0.18427027732752899</v>
      </c>
      <c r="D29" s="7">
        <f>STDEV(D6:D20)</f>
        <v>0.16746569259662153</v>
      </c>
      <c r="E29" s="7">
        <f>STDEV(E6:E26)</f>
        <v>0.12159626170992836</v>
      </c>
      <c r="F29" s="7">
        <f>STDEV(F6:F26)</f>
        <v>0.19338091552701886</v>
      </c>
      <c r="Q29" s="5"/>
      <c r="W29" s="5"/>
    </row>
    <row r="30" spans="2:23" x14ac:dyDescent="0.35">
      <c r="B30" t="s">
        <v>3</v>
      </c>
      <c r="C30" s="7">
        <f>C29/SQRT(18)</f>
        <v>4.3432920889807158E-2</v>
      </c>
      <c r="D30" s="7">
        <f>D29/SQRT(15)</f>
        <v>4.3239455899187061E-2</v>
      </c>
      <c r="E30" s="7">
        <f>E29/SQRT(21)</f>
        <v>2.6534479690924151E-2</v>
      </c>
      <c r="F30" s="7">
        <f>F29/SQRT(21)</f>
        <v>4.219917539821072E-2</v>
      </c>
    </row>
    <row r="32" spans="2:23" x14ac:dyDescent="0.35">
      <c r="C32" t="s">
        <v>61</v>
      </c>
    </row>
    <row r="33" spans="3:3" x14ac:dyDescent="0.35">
      <c r="C33" t="s">
        <v>87</v>
      </c>
    </row>
    <row r="34" spans="3:3" x14ac:dyDescent="0.35">
      <c r="C34">
        <f>TTEST(C6:C23,D6:D20,2,3)</f>
        <v>0.5753945642479279</v>
      </c>
    </row>
    <row r="36" spans="3:3" x14ac:dyDescent="0.35">
      <c r="C36" t="s">
        <v>70</v>
      </c>
    </row>
    <row r="37" spans="3:3" x14ac:dyDescent="0.35">
      <c r="C37">
        <f>TTEST(C6:C23,E6:E26,2,3)</f>
        <v>5.9192814266683208E-8</v>
      </c>
    </row>
    <row r="39" spans="3:3" x14ac:dyDescent="0.35">
      <c r="C39" t="s">
        <v>88</v>
      </c>
    </row>
    <row r="40" spans="3:3" x14ac:dyDescent="0.35">
      <c r="C40">
        <f>TTEST(C6:C23,F6:F26,2,2)</f>
        <v>0.58265534939963115</v>
      </c>
    </row>
  </sheetData>
  <pageMargins left="0.75" right="0.75" top="1" bottom="1" header="0.5" footer="0.5"/>
  <pageSetup orientation="portrait" horizontalDpi="4294967292" verticalDpi="429496729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workbookViewId="0">
      <selection activeCell="G40" sqref="G40"/>
    </sheetView>
  </sheetViews>
  <sheetFormatPr defaultColWidth="10.6640625" defaultRowHeight="15.5" x14ac:dyDescent="0.35"/>
  <cols>
    <col min="4" max="4" width="14.83203125" customWidth="1"/>
    <col min="5" max="5" width="13.6640625" customWidth="1"/>
  </cols>
  <sheetData>
    <row r="1" spans="1:13" ht="16" x14ac:dyDescent="0.35">
      <c r="A1" t="s">
        <v>22</v>
      </c>
    </row>
    <row r="3" spans="1:13" ht="16" x14ac:dyDescent="0.35">
      <c r="C3" t="s">
        <v>27</v>
      </c>
      <c r="D3" t="s">
        <v>26</v>
      </c>
      <c r="E3" t="s">
        <v>25</v>
      </c>
      <c r="F3" t="s">
        <v>24</v>
      </c>
    </row>
    <row r="4" spans="1:13" ht="16" x14ac:dyDescent="0.35">
      <c r="C4" t="s">
        <v>8</v>
      </c>
      <c r="D4" t="s">
        <v>8</v>
      </c>
      <c r="E4" t="s">
        <v>8</v>
      </c>
      <c r="F4" t="s">
        <v>8</v>
      </c>
    </row>
    <row r="5" spans="1:13" x14ac:dyDescent="0.35">
      <c r="C5">
        <v>0.72027093958794941</v>
      </c>
      <c r="D5">
        <v>0.82272558681978358</v>
      </c>
      <c r="E5">
        <v>0.89635848200000001</v>
      </c>
      <c r="F5">
        <v>0.79197440576108158</v>
      </c>
      <c r="L5" s="1"/>
      <c r="M5" s="1"/>
    </row>
    <row r="6" spans="1:13" x14ac:dyDescent="0.35">
      <c r="C6">
        <v>0.56631437254494499</v>
      </c>
      <c r="D6">
        <v>0.88038017672532998</v>
      </c>
      <c r="E6">
        <v>0.86367814300000001</v>
      </c>
      <c r="F6">
        <v>0.85391677975251157</v>
      </c>
      <c r="L6" s="1"/>
      <c r="M6" s="1"/>
    </row>
    <row r="7" spans="1:13" x14ac:dyDescent="0.35">
      <c r="C7">
        <v>0.81098981987306806</v>
      </c>
      <c r="D7">
        <v>0.8942545791015637</v>
      </c>
      <c r="E7">
        <v>0.89241136700000001</v>
      </c>
      <c r="F7">
        <v>0.88683754445351293</v>
      </c>
      <c r="L7" s="1"/>
      <c r="M7" s="1"/>
    </row>
    <row r="8" spans="1:13" x14ac:dyDescent="0.35">
      <c r="C8">
        <v>0.92337337622237459</v>
      </c>
      <c r="D8">
        <v>7.9280240082688191E-2</v>
      </c>
      <c r="E8">
        <v>0.83378054099999999</v>
      </c>
      <c r="F8">
        <v>0.89804556843011962</v>
      </c>
      <c r="L8" s="1"/>
      <c r="M8" s="1"/>
    </row>
    <row r="9" spans="1:13" x14ac:dyDescent="0.35">
      <c r="C9">
        <v>0.8986761367700784</v>
      </c>
      <c r="D9">
        <v>0.80416631048504983</v>
      </c>
      <c r="E9">
        <v>0.742502777</v>
      </c>
      <c r="F9">
        <v>0.87725545347262068</v>
      </c>
      <c r="L9" s="1"/>
      <c r="M9" s="1"/>
    </row>
    <row r="10" spans="1:13" x14ac:dyDescent="0.35">
      <c r="C10">
        <v>0.90466240373249629</v>
      </c>
      <c r="D10">
        <v>0.75008643265860031</v>
      </c>
      <c r="E10">
        <v>0.89561268900000002</v>
      </c>
      <c r="F10">
        <v>0.94470386978151111</v>
      </c>
      <c r="L10" s="1"/>
      <c r="M10" s="1"/>
    </row>
    <row r="11" spans="1:13" x14ac:dyDescent="0.35">
      <c r="C11">
        <v>0.87680780306868211</v>
      </c>
      <c r="D11">
        <v>0.86671398831011937</v>
      </c>
      <c r="E11">
        <v>0.87726288600000002</v>
      </c>
      <c r="F11">
        <v>0.84182644205942325</v>
      </c>
      <c r="L11" s="1"/>
      <c r="M11" s="1"/>
    </row>
    <row r="12" spans="1:13" x14ac:dyDescent="0.35">
      <c r="C12">
        <v>0.86261600682139583</v>
      </c>
      <c r="D12">
        <v>0.66651320991696583</v>
      </c>
      <c r="E12">
        <v>0.91119165300000005</v>
      </c>
      <c r="F12">
        <v>0.61199026362210551</v>
      </c>
      <c r="L12" s="1"/>
      <c r="M12" s="1"/>
    </row>
    <row r="13" spans="1:13" x14ac:dyDescent="0.35">
      <c r="C13">
        <v>0.86242686641625921</v>
      </c>
      <c r="D13">
        <v>0.84065046507103569</v>
      </c>
      <c r="E13">
        <v>0.91095057099999999</v>
      </c>
      <c r="F13">
        <v>0.85445304880550188</v>
      </c>
      <c r="L13" s="1"/>
      <c r="M13" s="1"/>
    </row>
    <row r="14" spans="1:13" x14ac:dyDescent="0.35">
      <c r="C14">
        <v>0.85724749279798806</v>
      </c>
      <c r="D14">
        <v>0.85089765742784318</v>
      </c>
      <c r="E14">
        <v>0.70765323999999996</v>
      </c>
      <c r="F14">
        <v>0.82654344513573619</v>
      </c>
      <c r="L14" s="1"/>
      <c r="M14" s="1"/>
    </row>
    <row r="15" spans="1:13" x14ac:dyDescent="0.35">
      <c r="C15">
        <v>0.90585357257151922</v>
      </c>
      <c r="D15">
        <v>0.64649151176588515</v>
      </c>
      <c r="E15">
        <v>0.81290970299999998</v>
      </c>
      <c r="F15">
        <v>0.84378625374407246</v>
      </c>
      <c r="L15" s="1"/>
      <c r="M15" s="1"/>
    </row>
    <row r="16" spans="1:13" x14ac:dyDescent="0.35">
      <c r="C16">
        <v>0.74762002800757721</v>
      </c>
      <c r="D16">
        <v>0.77316438525143238</v>
      </c>
      <c r="E16">
        <v>0.83940253899999995</v>
      </c>
      <c r="F16">
        <v>0.84570072664428486</v>
      </c>
      <c r="L16" s="1"/>
      <c r="M16" s="1"/>
    </row>
    <row r="17" spans="2:24" x14ac:dyDescent="0.35">
      <c r="C17">
        <v>0.66784422288729961</v>
      </c>
      <c r="D17">
        <v>0.8230450624544049</v>
      </c>
      <c r="E17">
        <v>0.895399167</v>
      </c>
      <c r="F17">
        <v>0.76937531182070584</v>
      </c>
      <c r="L17" s="1"/>
      <c r="M17" s="1"/>
    </row>
    <row r="18" spans="2:24" x14ac:dyDescent="0.35">
      <c r="C18">
        <v>0.84795039524362004</v>
      </c>
      <c r="D18">
        <v>0.87152215371146935</v>
      </c>
      <c r="E18">
        <v>0.90150752000000001</v>
      </c>
      <c r="F18">
        <v>0.85114495987630512</v>
      </c>
      <c r="L18" s="1"/>
      <c r="M18" s="1"/>
    </row>
    <row r="19" spans="2:24" x14ac:dyDescent="0.35">
      <c r="C19">
        <v>0.86857194237725199</v>
      </c>
      <c r="D19">
        <v>0.84341557155020264</v>
      </c>
      <c r="E19">
        <v>0.927844161</v>
      </c>
      <c r="F19">
        <v>0.88481246293741689</v>
      </c>
      <c r="L19" s="1"/>
      <c r="M19" s="1"/>
    </row>
    <row r="20" spans="2:24" x14ac:dyDescent="0.35">
      <c r="C20">
        <v>0.76582438009473297</v>
      </c>
      <c r="E20">
        <v>0.85660686399999997</v>
      </c>
      <c r="F20">
        <v>0.76094631132717483</v>
      </c>
      <c r="L20" s="1"/>
      <c r="M20" s="1"/>
    </row>
    <row r="21" spans="2:24" x14ac:dyDescent="0.35">
      <c r="C21">
        <v>0.70524742478118363</v>
      </c>
      <c r="E21">
        <v>0.85813989300000004</v>
      </c>
      <c r="F21">
        <v>0.74866670396660151</v>
      </c>
      <c r="I21" s="5"/>
      <c r="L21" s="1"/>
      <c r="M21" s="1"/>
    </row>
    <row r="22" spans="2:24" x14ac:dyDescent="0.35">
      <c r="C22">
        <v>0.77914510955074279</v>
      </c>
      <c r="E22">
        <v>0.91047700600000003</v>
      </c>
      <c r="F22">
        <v>0.80355815522759211</v>
      </c>
      <c r="L22" s="1"/>
      <c r="M22" s="1"/>
    </row>
    <row r="23" spans="2:24" x14ac:dyDescent="0.35">
      <c r="E23">
        <v>0.90577607299999996</v>
      </c>
      <c r="F23">
        <v>0.81216480499236532</v>
      </c>
      <c r="L23" s="1"/>
      <c r="M23" s="1"/>
    </row>
    <row r="24" spans="2:24" x14ac:dyDescent="0.35">
      <c r="E24">
        <v>0.92286579000000002</v>
      </c>
      <c r="F24">
        <v>0.87571960518868741</v>
      </c>
      <c r="L24" s="1"/>
      <c r="M24" s="1"/>
    </row>
    <row r="25" spans="2:24" x14ac:dyDescent="0.35">
      <c r="D25" s="5"/>
      <c r="E25">
        <v>0.89632698799999999</v>
      </c>
      <c r="F25">
        <v>0.76587660731500939</v>
      </c>
      <c r="L25" s="1"/>
      <c r="M25" s="1"/>
    </row>
    <row r="26" spans="2:24" x14ac:dyDescent="0.35">
      <c r="L26" s="1"/>
      <c r="M26" s="1"/>
      <c r="N26" s="1"/>
    </row>
    <row r="27" spans="2:24" x14ac:dyDescent="0.35">
      <c r="B27" t="s">
        <v>1</v>
      </c>
      <c r="C27">
        <f>AVERAGE(C5:C22)</f>
        <v>0.80952457185273152</v>
      </c>
      <c r="D27">
        <f>AVERAGE(D5:D19)</f>
        <v>0.76088715542215835</v>
      </c>
      <c r="E27">
        <f>AVERAGE(E5:E25)</f>
        <v>0.86945990728571421</v>
      </c>
      <c r="F27">
        <f>AVERAGE(F5:F25)</f>
        <v>0.82615708211020655</v>
      </c>
      <c r="L27" s="1"/>
      <c r="M27" s="1"/>
      <c r="N27" s="1"/>
    </row>
    <row r="28" spans="2:24" x14ac:dyDescent="0.35">
      <c r="B28" t="s">
        <v>2</v>
      </c>
      <c r="C28">
        <f>STDEV(C5:C22)</f>
        <v>9.7424610160743982E-2</v>
      </c>
      <c r="D28">
        <f>STDEV(D5:D19)</f>
        <v>0.20234142802254115</v>
      </c>
      <c r="E28">
        <f>STDEV(E5:E25)</f>
        <v>5.7071337974004807E-2</v>
      </c>
      <c r="F28">
        <f>STDEV(F5:F25)</f>
        <v>7.0499261149521306E-2</v>
      </c>
      <c r="L28" s="1"/>
      <c r="M28" s="1"/>
      <c r="N28" s="6"/>
      <c r="S28" s="5"/>
      <c r="X28" s="5"/>
    </row>
    <row r="29" spans="2:24" x14ac:dyDescent="0.35">
      <c r="B29" t="s">
        <v>3</v>
      </c>
      <c r="C29" s="10">
        <f>C28/SQRT(18)</f>
        <v>2.29632008330393E-2</v>
      </c>
      <c r="D29" s="10">
        <f>D28/SQRT(15)</f>
        <v>5.2244332065275241E-2</v>
      </c>
      <c r="E29" s="10">
        <f>E28/SQRT(21)</f>
        <v>1.2453986965632605E-2</v>
      </c>
      <c r="F29" s="10">
        <f>F28/SQRT(21)</f>
        <v>1.5384200031244803E-2</v>
      </c>
      <c r="L29" s="1"/>
      <c r="M29" s="1"/>
      <c r="N29" s="1"/>
    </row>
    <row r="30" spans="2:24" x14ac:dyDescent="0.35">
      <c r="L30" s="1"/>
      <c r="M30" s="1"/>
      <c r="N30" s="1"/>
    </row>
    <row r="31" spans="2:24" x14ac:dyDescent="0.35">
      <c r="C31" t="s">
        <v>61</v>
      </c>
    </row>
    <row r="32" spans="2:24" x14ac:dyDescent="0.35">
      <c r="C32" t="s">
        <v>87</v>
      </c>
    </row>
    <row r="33" spans="3:3" x14ac:dyDescent="0.35">
      <c r="C33">
        <f>TTEST(C5:C22,D5:D19,2,3)</f>
        <v>0.40449742891497098</v>
      </c>
    </row>
    <row r="35" spans="3:3" x14ac:dyDescent="0.35">
      <c r="C35" t="s">
        <v>70</v>
      </c>
    </row>
    <row r="36" spans="3:3" x14ac:dyDescent="0.35">
      <c r="C36">
        <f>TTEST(C5:C22,E5:E25,2,3)</f>
        <v>2.9925283155080921E-2</v>
      </c>
    </row>
    <row r="38" spans="3:3" x14ac:dyDescent="0.35">
      <c r="C38" t="s">
        <v>88</v>
      </c>
    </row>
    <row r="39" spans="3:3" x14ac:dyDescent="0.35">
      <c r="C39">
        <f>TTEST(C5:C22,F5:F25,2,2)</f>
        <v>0.54113632545861334</v>
      </c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27" sqref="B27"/>
    </sheetView>
  </sheetViews>
  <sheetFormatPr defaultColWidth="10.6640625" defaultRowHeight="15.5" x14ac:dyDescent="0.35"/>
  <sheetData>
    <row r="1" spans="1:4" ht="16" x14ac:dyDescent="0.35">
      <c r="A1" t="s">
        <v>58</v>
      </c>
    </row>
    <row r="4" spans="1:4" ht="16" x14ac:dyDescent="0.35">
      <c r="B4" t="s">
        <v>53</v>
      </c>
      <c r="D4" t="s">
        <v>25</v>
      </c>
    </row>
    <row r="5" spans="1:4" ht="16" x14ac:dyDescent="0.35">
      <c r="B5">
        <v>70</v>
      </c>
      <c r="D5">
        <v>69</v>
      </c>
    </row>
    <row r="6" spans="1:4" ht="16" x14ac:dyDescent="0.35">
      <c r="B6">
        <v>91</v>
      </c>
      <c r="D6">
        <v>52</v>
      </c>
    </row>
    <row r="7" spans="1:4" ht="16" x14ac:dyDescent="0.35">
      <c r="B7">
        <v>50</v>
      </c>
      <c r="D7">
        <v>87</v>
      </c>
    </row>
    <row r="8" spans="1:4" ht="16" x14ac:dyDescent="0.35">
      <c r="B8">
        <v>64</v>
      </c>
      <c r="D8">
        <v>83</v>
      </c>
    </row>
    <row r="9" spans="1:4" ht="16" x14ac:dyDescent="0.35">
      <c r="B9">
        <v>84</v>
      </c>
      <c r="D9">
        <v>61</v>
      </c>
    </row>
    <row r="10" spans="1:4" ht="16" x14ac:dyDescent="0.35">
      <c r="B10">
        <v>84</v>
      </c>
      <c r="D10">
        <v>59</v>
      </c>
    </row>
    <row r="11" spans="1:4" ht="16" x14ac:dyDescent="0.35">
      <c r="B11">
        <v>90</v>
      </c>
      <c r="D11">
        <v>79</v>
      </c>
    </row>
    <row r="12" spans="1:4" ht="16" x14ac:dyDescent="0.35">
      <c r="B12">
        <v>65</v>
      </c>
      <c r="D12">
        <v>78</v>
      </c>
    </row>
    <row r="13" spans="1:4" ht="16" x14ac:dyDescent="0.35">
      <c r="B13">
        <v>71</v>
      </c>
      <c r="D13">
        <v>99</v>
      </c>
    </row>
    <row r="14" spans="1:4" ht="16" x14ac:dyDescent="0.35">
      <c r="B14">
        <v>63</v>
      </c>
      <c r="D14">
        <v>87</v>
      </c>
    </row>
    <row r="15" spans="1:4" ht="16" x14ac:dyDescent="0.35">
      <c r="B15">
        <v>54</v>
      </c>
      <c r="D15">
        <v>57</v>
      </c>
    </row>
    <row r="16" spans="1:4" ht="16" x14ac:dyDescent="0.35">
      <c r="B16">
        <v>66</v>
      </c>
      <c r="D16">
        <v>72</v>
      </c>
    </row>
    <row r="17" spans="1:4" ht="16" x14ac:dyDescent="0.35">
      <c r="B17">
        <v>75</v>
      </c>
      <c r="D17">
        <v>75</v>
      </c>
    </row>
    <row r="18" spans="1:4" ht="16" x14ac:dyDescent="0.35">
      <c r="B18">
        <v>123</v>
      </c>
      <c r="D18">
        <v>90</v>
      </c>
    </row>
    <row r="22" spans="1:4" x14ac:dyDescent="0.35">
      <c r="A22" t="s">
        <v>1</v>
      </c>
      <c r="B22">
        <f>AVERAGE(B5:B18)</f>
        <v>75</v>
      </c>
      <c r="D22">
        <f>AVERAGE(D5:D18)</f>
        <v>74.857142857142861</v>
      </c>
    </row>
    <row r="23" spans="1:4" x14ac:dyDescent="0.35">
      <c r="A23" t="s">
        <v>2</v>
      </c>
      <c r="B23">
        <f>STDEV(B5:B18)</f>
        <v>18.605210188381267</v>
      </c>
      <c r="D23">
        <f>STDEV(D5:D18)</f>
        <v>13.944158649397272</v>
      </c>
    </row>
    <row r="24" spans="1:4" x14ac:dyDescent="0.35">
      <c r="A24" t="s">
        <v>3</v>
      </c>
      <c r="B24">
        <f>B23/SQRT(COUNT(B5:B18))</f>
        <v>4.9724515809884693</v>
      </c>
      <c r="D24">
        <f>D23/SQRT(COUNT(D5:D18))</f>
        <v>3.7267331580617893</v>
      </c>
    </row>
    <row r="26" spans="1:4" x14ac:dyDescent="0.35">
      <c r="B26" t="s">
        <v>61</v>
      </c>
    </row>
    <row r="27" spans="1:4" x14ac:dyDescent="0.35">
      <c r="B27">
        <f>TTEST(B5:B18,D5:D18,2,3)</f>
        <v>0.98184788190022176</v>
      </c>
    </row>
  </sheetData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H13" sqref="H13"/>
    </sheetView>
  </sheetViews>
  <sheetFormatPr defaultColWidth="10.6640625" defaultRowHeight="15.5" x14ac:dyDescent="0.35"/>
  <sheetData>
    <row r="1" spans="1:5" ht="16" x14ac:dyDescent="0.35">
      <c r="A1" t="s">
        <v>59</v>
      </c>
    </row>
    <row r="4" spans="1:5" ht="16" x14ac:dyDescent="0.35">
      <c r="B4" t="s">
        <v>27</v>
      </c>
      <c r="C4" t="s">
        <v>35</v>
      </c>
      <c r="D4" t="s">
        <v>36</v>
      </c>
      <c r="E4" t="s">
        <v>37</v>
      </c>
    </row>
    <row r="5" spans="1:5" ht="16" x14ac:dyDescent="0.35">
      <c r="B5">
        <v>3661</v>
      </c>
      <c r="C5">
        <v>7010</v>
      </c>
      <c r="D5">
        <v>3471</v>
      </c>
      <c r="E5">
        <v>2079</v>
      </c>
    </row>
    <row r="6" spans="1:5" ht="16" x14ac:dyDescent="0.35">
      <c r="B6">
        <v>4516</v>
      </c>
      <c r="C6">
        <v>8354</v>
      </c>
      <c r="D6">
        <v>2027</v>
      </c>
      <c r="E6">
        <v>4890</v>
      </c>
    </row>
    <row r="7" spans="1:5" ht="16" x14ac:dyDescent="0.35">
      <c r="B7">
        <v>7940</v>
      </c>
      <c r="C7">
        <v>5794</v>
      </c>
      <c r="D7">
        <v>3793</v>
      </c>
      <c r="E7">
        <v>1411</v>
      </c>
    </row>
    <row r="8" spans="1:5" ht="16" x14ac:dyDescent="0.35">
      <c r="B8">
        <v>7153</v>
      </c>
      <c r="C8">
        <v>5537</v>
      </c>
      <c r="D8">
        <v>2847</v>
      </c>
      <c r="E8">
        <v>4389</v>
      </c>
    </row>
    <row r="9" spans="1:5" ht="16" x14ac:dyDescent="0.35">
      <c r="B9">
        <v>6413</v>
      </c>
      <c r="C9">
        <v>5625</v>
      </c>
      <c r="D9">
        <v>5365</v>
      </c>
      <c r="E9">
        <v>2218</v>
      </c>
    </row>
    <row r="10" spans="1:5" ht="16" x14ac:dyDescent="0.35">
      <c r="B10">
        <v>5037</v>
      </c>
      <c r="C10">
        <v>5424</v>
      </c>
      <c r="D10">
        <v>5791</v>
      </c>
      <c r="E10">
        <v>3141</v>
      </c>
    </row>
    <row r="11" spans="1:5" ht="16" x14ac:dyDescent="0.35">
      <c r="C11">
        <v>6263</v>
      </c>
      <c r="D11">
        <v>4891</v>
      </c>
      <c r="E11">
        <v>2128</v>
      </c>
    </row>
    <row r="12" spans="1:5" ht="16" x14ac:dyDescent="0.35">
      <c r="C12">
        <v>7238</v>
      </c>
      <c r="E12">
        <v>2175</v>
      </c>
    </row>
    <row r="13" spans="1:5" ht="16" x14ac:dyDescent="0.35">
      <c r="C13">
        <v>4138</v>
      </c>
      <c r="E13">
        <v>4896</v>
      </c>
    </row>
    <row r="14" spans="1:5" ht="16" x14ac:dyDescent="0.35">
      <c r="C14">
        <v>7268</v>
      </c>
      <c r="E14">
        <v>2683</v>
      </c>
    </row>
    <row r="16" spans="1:5" ht="16" x14ac:dyDescent="0.35">
      <c r="A16" t="s">
        <v>1</v>
      </c>
      <c r="B16">
        <f>AVERAGE(B5:B10)</f>
        <v>5786.666666666667</v>
      </c>
      <c r="C16">
        <f>AVERAGE(C5:C14)</f>
        <v>6265.1</v>
      </c>
      <c r="D16">
        <f>AVERAGE(D5:D11)</f>
        <v>4026.4285714285716</v>
      </c>
      <c r="E16">
        <f>AVERAGE(E5:E14)</f>
        <v>3001</v>
      </c>
    </row>
    <row r="17" spans="1:5" ht="16" x14ac:dyDescent="0.35">
      <c r="A17" t="s">
        <v>2</v>
      </c>
      <c r="B17">
        <f>STDEV(B5:B10)</f>
        <v>1648.6999322698684</v>
      </c>
      <c r="C17">
        <f>STDEV(C5:C14)</f>
        <v>1214.0164240148381</v>
      </c>
      <c r="D17">
        <f>STDEV(D5:D11)</f>
        <v>1378.6905450635468</v>
      </c>
      <c r="E17">
        <f>STDEV(E5:E14)</f>
        <v>1275.5082647060085</v>
      </c>
    </row>
    <row r="18" spans="1:5" ht="16" x14ac:dyDescent="0.35">
      <c r="A18" t="s">
        <v>3</v>
      </c>
      <c r="B18">
        <f>STDEV(B5:B10)/SQRT(COUNT(B5:B10))</f>
        <v>673.07892883706063</v>
      </c>
      <c r="C18">
        <f>STDEV(C5:C14)/SQRT(COUNT(C5:C14))</f>
        <v>383.90570167396248</v>
      </c>
      <c r="D18">
        <f>STDEV(D5:D11)/SQRT(COUNT(D5:D11))</f>
        <v>521.09604530774766</v>
      </c>
      <c r="E18">
        <f>STDEV(E5:E14)/SQRT(COUNT(E5:E14))</f>
        <v>403.35112908399464</v>
      </c>
    </row>
    <row r="20" spans="1:5" x14ac:dyDescent="0.35">
      <c r="B20" t="s">
        <v>48</v>
      </c>
    </row>
    <row r="21" spans="1:5" x14ac:dyDescent="0.35">
      <c r="B21">
        <f>TTEST(B5:B10,E5:E14,2,3)</f>
        <v>6.659767152206366E-3</v>
      </c>
    </row>
    <row r="23" spans="1:5" x14ac:dyDescent="0.35">
      <c r="B23" t="s">
        <v>49</v>
      </c>
    </row>
    <row r="24" spans="1:5" x14ac:dyDescent="0.35">
      <c r="B24">
        <f>TTEST(B5:B10,D5:D11,2,3)</f>
        <v>6.5955334980670938E-2</v>
      </c>
    </row>
    <row r="26" spans="1:5" x14ac:dyDescent="0.35">
      <c r="B26" t="s">
        <v>50</v>
      </c>
    </row>
    <row r="27" spans="1:5" x14ac:dyDescent="0.35">
      <c r="B27">
        <f>TTEST(C5:C14,D5:D11,2,3)</f>
        <v>4.762860461212509E-3</v>
      </c>
    </row>
    <row r="29" spans="1:5" x14ac:dyDescent="0.35">
      <c r="B29" t="s">
        <v>51</v>
      </c>
    </row>
    <row r="30" spans="1:5" x14ac:dyDescent="0.35">
      <c r="B30">
        <f>TTEST(C5:C14,E5:E14,2,3)</f>
        <v>1.5123259962316257E-5</v>
      </c>
    </row>
    <row r="32" spans="1:5" x14ac:dyDescent="0.35">
      <c r="B32" t="s">
        <v>52</v>
      </c>
    </row>
    <row r="33" spans="2:2" x14ac:dyDescent="0.35">
      <c r="B33">
        <f>TTEST(D5:D11,E5:E14,2,3)</f>
        <v>0.14486141083178702</v>
      </c>
    </row>
  </sheetData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G22" sqref="G22"/>
    </sheetView>
  </sheetViews>
  <sheetFormatPr defaultColWidth="10.6640625" defaultRowHeight="15.5" x14ac:dyDescent="0.35"/>
  <cols>
    <col min="3" max="3" width="11.83203125" bestFit="1" customWidth="1"/>
  </cols>
  <sheetData>
    <row r="1" spans="1:5" ht="16" x14ac:dyDescent="0.35">
      <c r="A1" t="s">
        <v>47</v>
      </c>
    </row>
    <row r="4" spans="1:5" x14ac:dyDescent="0.35">
      <c r="C4" t="s">
        <v>89</v>
      </c>
      <c r="E4" t="s">
        <v>90</v>
      </c>
    </row>
    <row r="5" spans="1:5" x14ac:dyDescent="0.35">
      <c r="C5" t="s">
        <v>91</v>
      </c>
      <c r="E5" t="s">
        <v>92</v>
      </c>
    </row>
    <row r="6" spans="1:5" x14ac:dyDescent="0.35">
      <c r="C6">
        <v>77</v>
      </c>
      <c r="E6">
        <v>42</v>
      </c>
    </row>
    <row r="7" spans="1:5" x14ac:dyDescent="0.35">
      <c r="C7">
        <v>72</v>
      </c>
      <c r="E7">
        <v>37</v>
      </c>
    </row>
    <row r="8" spans="1:5" x14ac:dyDescent="0.35">
      <c r="C8">
        <v>59</v>
      </c>
      <c r="E8">
        <v>34</v>
      </c>
    </row>
    <row r="9" spans="1:5" x14ac:dyDescent="0.35">
      <c r="C9">
        <v>75</v>
      </c>
      <c r="E9">
        <v>47</v>
      </c>
    </row>
    <row r="10" spans="1:5" x14ac:dyDescent="0.35">
      <c r="C10">
        <v>77</v>
      </c>
      <c r="E10">
        <v>47</v>
      </c>
    </row>
    <row r="11" spans="1:5" x14ac:dyDescent="0.35">
      <c r="C11">
        <v>83</v>
      </c>
      <c r="E11">
        <v>55</v>
      </c>
    </row>
    <row r="12" spans="1:5" x14ac:dyDescent="0.35">
      <c r="C12">
        <v>76</v>
      </c>
      <c r="E12">
        <v>51</v>
      </c>
    </row>
    <row r="13" spans="1:5" x14ac:dyDescent="0.35">
      <c r="E13">
        <v>32</v>
      </c>
    </row>
    <row r="14" spans="1:5" x14ac:dyDescent="0.35">
      <c r="E14">
        <v>50</v>
      </c>
    </row>
    <row r="15" spans="1:5" x14ac:dyDescent="0.35">
      <c r="E15">
        <v>49</v>
      </c>
    </row>
    <row r="18" spans="2:5" x14ac:dyDescent="0.35">
      <c r="B18" t="s">
        <v>1</v>
      </c>
      <c r="C18">
        <f>AVERAGE(C6:C12)</f>
        <v>74.142857142857139</v>
      </c>
      <c r="E18">
        <f>AVERAGE(E6:E15)</f>
        <v>44.4</v>
      </c>
    </row>
    <row r="19" spans="2:5" x14ac:dyDescent="0.35">
      <c r="B19" t="s">
        <v>2</v>
      </c>
      <c r="C19">
        <f>STDEV(C6:C12)</f>
        <v>7.4482340508465814</v>
      </c>
      <c r="E19">
        <f>STDEV(E6:E15)</f>
        <v>7.7774603109812812</v>
      </c>
    </row>
    <row r="20" spans="2:5" x14ac:dyDescent="0.35">
      <c r="B20" t="s">
        <v>3</v>
      </c>
      <c r="C20">
        <f>STDEV(C6:C12)/SQRT(COUNT(C6:C12))</f>
        <v>2.8151678578776096</v>
      </c>
      <c r="E20">
        <f>STDEV(E6:E15)/SQRT(COUNT(E6:E15))</f>
        <v>2.4594488994262322</v>
      </c>
    </row>
    <row r="23" spans="2:5" x14ac:dyDescent="0.35">
      <c r="D23" t="s">
        <v>61</v>
      </c>
    </row>
    <row r="24" spans="2:5" x14ac:dyDescent="0.35">
      <c r="D24">
        <f>TTEST(C6:C12,E6:E15,2,3)</f>
        <v>1.9132345866074468E-6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E37" sqref="E37"/>
    </sheetView>
  </sheetViews>
  <sheetFormatPr defaultColWidth="10.6640625" defaultRowHeight="15.5" x14ac:dyDescent="0.35"/>
  <cols>
    <col min="2" max="2" width="13.33203125" customWidth="1"/>
    <col min="3" max="3" width="14.33203125" customWidth="1"/>
    <col min="4" max="4" width="13" customWidth="1"/>
    <col min="5" max="5" width="11.83203125" bestFit="1" customWidth="1"/>
  </cols>
  <sheetData>
    <row r="1" spans="1:6" ht="16" x14ac:dyDescent="0.35">
      <c r="A1" t="s">
        <v>42</v>
      </c>
    </row>
    <row r="3" spans="1:6" ht="16" x14ac:dyDescent="0.35">
      <c r="B3" t="s">
        <v>43</v>
      </c>
      <c r="C3" t="s">
        <v>44</v>
      </c>
      <c r="E3" t="s">
        <v>45</v>
      </c>
      <c r="F3" t="s">
        <v>46</v>
      </c>
    </row>
    <row r="4" spans="1:6" ht="16" x14ac:dyDescent="0.35">
      <c r="B4">
        <v>61</v>
      </c>
      <c r="C4">
        <v>26</v>
      </c>
      <c r="E4">
        <v>72</v>
      </c>
      <c r="F4">
        <v>32</v>
      </c>
    </row>
    <row r="5" spans="1:6" ht="16" x14ac:dyDescent="0.35">
      <c r="B5">
        <v>104</v>
      </c>
      <c r="C5">
        <v>33</v>
      </c>
      <c r="E5">
        <v>83</v>
      </c>
      <c r="F5">
        <v>31</v>
      </c>
    </row>
    <row r="6" spans="1:6" ht="16" x14ac:dyDescent="0.35">
      <c r="B6">
        <v>74</v>
      </c>
      <c r="C6">
        <v>52</v>
      </c>
      <c r="E6">
        <v>45</v>
      </c>
      <c r="F6">
        <v>30</v>
      </c>
    </row>
    <row r="7" spans="1:6" ht="16" x14ac:dyDescent="0.35">
      <c r="B7">
        <v>69</v>
      </c>
      <c r="C7">
        <v>59</v>
      </c>
      <c r="E7">
        <v>49</v>
      </c>
      <c r="F7">
        <v>34</v>
      </c>
    </row>
    <row r="8" spans="1:6" ht="16" x14ac:dyDescent="0.35">
      <c r="B8">
        <v>104</v>
      </c>
      <c r="C8">
        <v>51</v>
      </c>
      <c r="E8">
        <v>108</v>
      </c>
      <c r="F8">
        <v>28</v>
      </c>
    </row>
    <row r="9" spans="1:6" ht="16" x14ac:dyDescent="0.35">
      <c r="B9">
        <v>100</v>
      </c>
      <c r="C9">
        <v>61</v>
      </c>
      <c r="E9">
        <v>101</v>
      </c>
      <c r="F9">
        <v>18</v>
      </c>
    </row>
    <row r="10" spans="1:6" ht="16" x14ac:dyDescent="0.35">
      <c r="B10">
        <v>101</v>
      </c>
      <c r="C10">
        <v>55</v>
      </c>
      <c r="E10">
        <v>91</v>
      </c>
      <c r="F10">
        <v>31</v>
      </c>
    </row>
    <row r="11" spans="1:6" ht="16" x14ac:dyDescent="0.35">
      <c r="B11">
        <v>98</v>
      </c>
      <c r="C11">
        <v>45</v>
      </c>
      <c r="E11">
        <v>82</v>
      </c>
    </row>
    <row r="12" spans="1:6" ht="16" x14ac:dyDescent="0.35">
      <c r="B12">
        <v>89</v>
      </c>
      <c r="C12">
        <v>52</v>
      </c>
      <c r="E12">
        <v>83</v>
      </c>
    </row>
    <row r="13" spans="1:6" ht="16" x14ac:dyDescent="0.35">
      <c r="B13">
        <v>76</v>
      </c>
      <c r="C13">
        <v>37</v>
      </c>
      <c r="E13">
        <v>73</v>
      </c>
    </row>
    <row r="15" spans="1:6" ht="16" x14ac:dyDescent="0.35">
      <c r="A15" t="s">
        <v>1</v>
      </c>
      <c r="B15">
        <f>AVERAGE(B4:B13)</f>
        <v>87.6</v>
      </c>
      <c r="C15">
        <f>AVERAGE(C4:C13)</f>
        <v>47.1</v>
      </c>
      <c r="E15">
        <f>AVERAGE(E4:E13)</f>
        <v>78.7</v>
      </c>
      <c r="F15">
        <f>AVERAGE(F4:F10)</f>
        <v>29.142857142857142</v>
      </c>
    </row>
    <row r="16" spans="1:6" ht="16" x14ac:dyDescent="0.35">
      <c r="A16" t="s">
        <v>2</v>
      </c>
      <c r="B16">
        <f>STDEV(B4:B13)</f>
        <v>16.174053295324562</v>
      </c>
      <c r="C16">
        <f>STDEV(C4:C13)</f>
        <v>11.599329482536678</v>
      </c>
      <c r="E16">
        <f>STDEV(E4:E13)</f>
        <v>20.138685822730999</v>
      </c>
      <c r="F16">
        <f>STDEV(F4:F10)</f>
        <v>5.2417736002416699</v>
      </c>
    </row>
    <row r="17" spans="1:6" ht="16" x14ac:dyDescent="0.35">
      <c r="A17" t="s">
        <v>3</v>
      </c>
      <c r="B17">
        <f>B16/SQRT(COUNT(B4:B13))</f>
        <v>5.1146847410177614</v>
      </c>
      <c r="C17">
        <f>C16/SQRT(COUNT(C4:C13))</f>
        <v>3.6680300495558185</v>
      </c>
      <c r="E17">
        <f>E16/SQRT(COUNT(E4:E13))</f>
        <v>6.3684116282371894</v>
      </c>
      <c r="F17">
        <f>F16/SQRT(COUNT(F4:F10))</f>
        <v>1.9812041964490223</v>
      </c>
    </row>
    <row r="19" spans="1:6" x14ac:dyDescent="0.35">
      <c r="B19" t="s">
        <v>67</v>
      </c>
      <c r="E19" t="s">
        <v>68</v>
      </c>
    </row>
    <row r="20" spans="1:6" x14ac:dyDescent="0.35">
      <c r="B20">
        <f>TTEST(B4:B13,C4:C13,2,3)</f>
        <v>7.4999537516417476E-6</v>
      </c>
      <c r="E20">
        <f>TTEST(E4:E13,F4:F10,2,3)</f>
        <v>1.5499911385540945E-5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G21" sqref="G21:G22"/>
    </sheetView>
  </sheetViews>
  <sheetFormatPr defaultColWidth="10.6640625" defaultRowHeight="15.5" x14ac:dyDescent="0.35"/>
  <cols>
    <col min="4" max="4" width="14.5" customWidth="1"/>
  </cols>
  <sheetData>
    <row r="1" spans="1:5" ht="16" x14ac:dyDescent="0.35">
      <c r="A1" t="s">
        <v>60</v>
      </c>
    </row>
    <row r="2" spans="1:5" ht="16" x14ac:dyDescent="0.35">
      <c r="A2" s="2"/>
    </row>
    <row r="4" spans="1:5" ht="16" x14ac:dyDescent="0.35">
      <c r="B4" t="s">
        <v>27</v>
      </c>
      <c r="C4" t="s">
        <v>40</v>
      </c>
      <c r="D4" t="s">
        <v>25</v>
      </c>
      <c r="E4" t="s">
        <v>41</v>
      </c>
    </row>
    <row r="5" spans="1:5" ht="16" x14ac:dyDescent="0.35">
      <c r="B5">
        <v>87</v>
      </c>
      <c r="C5">
        <v>80</v>
      </c>
      <c r="D5">
        <v>43</v>
      </c>
      <c r="E5">
        <v>94</v>
      </c>
    </row>
    <row r="6" spans="1:5" ht="16" x14ac:dyDescent="0.35">
      <c r="B6">
        <v>55</v>
      </c>
      <c r="C6">
        <v>113</v>
      </c>
      <c r="D6">
        <v>18</v>
      </c>
      <c r="E6">
        <v>92</v>
      </c>
    </row>
    <row r="7" spans="1:5" ht="16" x14ac:dyDescent="0.35">
      <c r="B7">
        <v>74</v>
      </c>
      <c r="C7">
        <v>87</v>
      </c>
      <c r="D7">
        <v>68</v>
      </c>
      <c r="E7">
        <v>119</v>
      </c>
    </row>
    <row r="8" spans="1:5" ht="16" x14ac:dyDescent="0.35">
      <c r="B8">
        <v>91</v>
      </c>
      <c r="C8">
        <v>89</v>
      </c>
      <c r="D8">
        <v>64</v>
      </c>
      <c r="E8">
        <v>68</v>
      </c>
    </row>
    <row r="9" spans="1:5" ht="16" x14ac:dyDescent="0.35">
      <c r="B9">
        <v>61</v>
      </c>
      <c r="C9">
        <v>111</v>
      </c>
      <c r="D9">
        <v>65</v>
      </c>
      <c r="E9">
        <v>86</v>
      </c>
    </row>
    <row r="10" spans="1:5" ht="16" x14ac:dyDescent="0.35">
      <c r="B10">
        <v>66</v>
      </c>
      <c r="C10">
        <v>77</v>
      </c>
      <c r="D10">
        <v>50</v>
      </c>
      <c r="E10">
        <v>106</v>
      </c>
    </row>
    <row r="11" spans="1:5" ht="16" x14ac:dyDescent="0.35">
      <c r="B11">
        <v>71</v>
      </c>
      <c r="C11">
        <v>133</v>
      </c>
      <c r="D11">
        <v>58</v>
      </c>
      <c r="E11">
        <v>105</v>
      </c>
    </row>
    <row r="12" spans="1:5" ht="16" x14ac:dyDescent="0.35">
      <c r="B12">
        <v>84</v>
      </c>
      <c r="C12">
        <v>86</v>
      </c>
      <c r="D12">
        <v>36</v>
      </c>
      <c r="E12">
        <v>98</v>
      </c>
    </row>
    <row r="13" spans="1:5" ht="16" x14ac:dyDescent="0.35">
      <c r="B13">
        <v>75</v>
      </c>
      <c r="C13">
        <v>93</v>
      </c>
      <c r="D13">
        <v>39</v>
      </c>
      <c r="E13">
        <v>71</v>
      </c>
    </row>
    <row r="14" spans="1:5" ht="16" x14ac:dyDescent="0.35">
      <c r="B14">
        <v>94</v>
      </c>
      <c r="C14">
        <v>105</v>
      </c>
      <c r="D14">
        <v>42</v>
      </c>
      <c r="E14">
        <v>92</v>
      </c>
    </row>
    <row r="16" spans="1:5" ht="16" x14ac:dyDescent="0.35">
      <c r="A16" t="s">
        <v>1</v>
      </c>
      <c r="B16">
        <f>AVERAGE(B5:B14)</f>
        <v>75.8</v>
      </c>
      <c r="C16">
        <f>AVERAGE(C5:C14)</f>
        <v>97.4</v>
      </c>
      <c r="D16">
        <f>AVERAGE(D5:D14)</f>
        <v>48.3</v>
      </c>
      <c r="E16">
        <f>AVERAGE(E5:E14)</f>
        <v>93.1</v>
      </c>
    </row>
    <row r="17" spans="1:5" ht="16" x14ac:dyDescent="0.35">
      <c r="A17" t="s">
        <v>2</v>
      </c>
      <c r="B17">
        <f>STDEV(B5:B14)</f>
        <v>13.036700332352332</v>
      </c>
      <c r="C17">
        <f>STDEV(C5:C14)</f>
        <v>17.639601910348059</v>
      </c>
      <c r="D17">
        <f>STDEV(D5:D14)</f>
        <v>15.755422347031297</v>
      </c>
      <c r="E17">
        <f>STDEV(E5:E14)</f>
        <v>15.545274380195254</v>
      </c>
    </row>
    <row r="18" spans="1:5" ht="16" x14ac:dyDescent="0.35">
      <c r="A18" t="s">
        <v>3</v>
      </c>
      <c r="B18">
        <f>B17/SQRT(COUNT(B5:B14))</f>
        <v>4.122566622330746</v>
      </c>
      <c r="C18">
        <f>C17/SQRT(COUNT(C5:C14))</f>
        <v>5.578131905535713</v>
      </c>
      <c r="D18">
        <f>D17/SQRT(COUNT(D5:D14))</f>
        <v>4.9823020114534726</v>
      </c>
      <c r="E18">
        <f>E17/SQRT(COUNT(E5:E14))</f>
        <v>4.9158473893679302</v>
      </c>
    </row>
    <row r="20" spans="1:5" x14ac:dyDescent="0.35">
      <c r="B20" t="s">
        <v>61</v>
      </c>
    </row>
    <row r="21" spans="1:5" x14ac:dyDescent="0.35">
      <c r="B21" t="s">
        <v>69</v>
      </c>
    </row>
    <row r="22" spans="1:5" x14ac:dyDescent="0.35">
      <c r="B22">
        <f>TTEST(B5:B14,C5:C14,2,3)</f>
        <v>6.4620007572299253E-3</v>
      </c>
    </row>
    <row r="24" spans="1:5" x14ac:dyDescent="0.35">
      <c r="B24" t="s">
        <v>70</v>
      </c>
    </row>
    <row r="25" spans="1:5" x14ac:dyDescent="0.35">
      <c r="B25">
        <f>TTEST(B5:B14,D5:D14,2,3)</f>
        <v>5.1312726885676123E-4</v>
      </c>
    </row>
    <row r="27" spans="1:5" x14ac:dyDescent="0.35">
      <c r="B27" t="s">
        <v>71</v>
      </c>
    </row>
    <row r="28" spans="1:5" x14ac:dyDescent="0.35">
      <c r="B28">
        <f>TTEST(B5:B14,E5:E14,2,3)</f>
        <v>1.5030671345677472E-2</v>
      </c>
    </row>
    <row r="30" spans="1:5" x14ac:dyDescent="0.35">
      <c r="B30" t="s">
        <v>72</v>
      </c>
    </row>
    <row r="31" spans="1:5" x14ac:dyDescent="0.35">
      <c r="B31">
        <f>TTEST(D5:D14,E5:E14,2,3)</f>
        <v>5.0169576034530763E-6</v>
      </c>
    </row>
  </sheetData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B32" sqref="B32"/>
    </sheetView>
  </sheetViews>
  <sheetFormatPr defaultColWidth="10.6640625" defaultRowHeight="15.5" x14ac:dyDescent="0.35"/>
  <cols>
    <col min="3" max="3" width="14.1640625" customWidth="1"/>
    <col min="4" max="4" width="13.6640625" customWidth="1"/>
  </cols>
  <sheetData>
    <row r="1" spans="1:5" ht="16" x14ac:dyDescent="0.35">
      <c r="A1" t="s">
        <v>7</v>
      </c>
    </row>
    <row r="4" spans="1:5" ht="16" x14ac:dyDescent="0.35">
      <c r="B4" t="s">
        <v>27</v>
      </c>
      <c r="C4" t="s">
        <v>38</v>
      </c>
      <c r="D4" t="s">
        <v>25</v>
      </c>
      <c r="E4" t="s">
        <v>39</v>
      </c>
    </row>
    <row r="5" spans="1:5" ht="16" x14ac:dyDescent="0.35">
      <c r="B5">
        <v>71</v>
      </c>
      <c r="C5">
        <v>65</v>
      </c>
      <c r="D5">
        <v>63</v>
      </c>
      <c r="E5">
        <v>80</v>
      </c>
    </row>
    <row r="6" spans="1:5" ht="16" x14ac:dyDescent="0.35">
      <c r="B6">
        <v>63</v>
      </c>
      <c r="C6">
        <v>83</v>
      </c>
      <c r="D6">
        <v>79</v>
      </c>
      <c r="E6">
        <v>65</v>
      </c>
    </row>
    <row r="7" spans="1:5" ht="16" x14ac:dyDescent="0.35">
      <c r="B7">
        <v>79</v>
      </c>
      <c r="C7">
        <v>74</v>
      </c>
      <c r="D7">
        <v>29</v>
      </c>
      <c r="E7">
        <v>82</v>
      </c>
    </row>
    <row r="8" spans="1:5" ht="16" x14ac:dyDescent="0.35">
      <c r="B8">
        <v>77</v>
      </c>
      <c r="C8">
        <v>70</v>
      </c>
      <c r="D8">
        <v>57</v>
      </c>
      <c r="E8">
        <v>71</v>
      </c>
    </row>
    <row r="9" spans="1:5" ht="16" x14ac:dyDescent="0.35">
      <c r="B9">
        <v>65</v>
      </c>
      <c r="C9">
        <v>91</v>
      </c>
      <c r="D9">
        <v>79</v>
      </c>
      <c r="E9">
        <v>77</v>
      </c>
    </row>
    <row r="10" spans="1:5" ht="16" x14ac:dyDescent="0.35">
      <c r="B10">
        <v>93</v>
      </c>
      <c r="C10">
        <v>88</v>
      </c>
      <c r="D10">
        <v>38</v>
      </c>
      <c r="E10">
        <v>63</v>
      </c>
    </row>
    <row r="11" spans="1:5" ht="16" x14ac:dyDescent="0.35">
      <c r="B11">
        <v>87</v>
      </c>
      <c r="C11">
        <v>90</v>
      </c>
      <c r="D11">
        <v>67</v>
      </c>
      <c r="E11">
        <v>94</v>
      </c>
    </row>
    <row r="12" spans="1:5" ht="16" x14ac:dyDescent="0.35">
      <c r="C12">
        <v>64</v>
      </c>
      <c r="D12">
        <v>50</v>
      </c>
      <c r="E12">
        <v>68</v>
      </c>
    </row>
    <row r="13" spans="1:5" ht="16" x14ac:dyDescent="0.35">
      <c r="C13">
        <v>64</v>
      </c>
      <c r="D13">
        <v>47</v>
      </c>
      <c r="E13">
        <v>81</v>
      </c>
    </row>
    <row r="14" spans="1:5" ht="16" x14ac:dyDescent="0.35">
      <c r="C14">
        <v>90</v>
      </c>
      <c r="D14">
        <v>49</v>
      </c>
      <c r="E14">
        <v>79</v>
      </c>
    </row>
    <row r="17" spans="1:5" ht="16" x14ac:dyDescent="0.35">
      <c r="A17" t="s">
        <v>1</v>
      </c>
      <c r="B17">
        <f>AVERAGE(B5:B11)</f>
        <v>76.428571428571431</v>
      </c>
      <c r="C17">
        <f>AVERAGE(C5:C14)</f>
        <v>77.900000000000006</v>
      </c>
      <c r="D17">
        <f>AVERAGE(D5:D14)</f>
        <v>55.8</v>
      </c>
      <c r="E17">
        <f>AVERAGE(E5:E14)</f>
        <v>76</v>
      </c>
    </row>
    <row r="18" spans="1:5" ht="16" x14ac:dyDescent="0.35">
      <c r="A18" t="s">
        <v>2</v>
      </c>
      <c r="B18">
        <f>STDEV(B5:B11)</f>
        <v>11.058287131636336</v>
      </c>
      <c r="C18">
        <f>STDEV(C5:C14)</f>
        <v>11.656662377274978</v>
      </c>
      <c r="D18">
        <f>STDEV(D5:D14)</f>
        <v>16.491075027285376</v>
      </c>
      <c r="E18">
        <f>STDEV(E5:E14)</f>
        <v>9.368979548370131</v>
      </c>
    </row>
    <row r="19" spans="1:5" ht="16" x14ac:dyDescent="0.35">
      <c r="A19" t="s">
        <v>3</v>
      </c>
      <c r="B19">
        <f>B18/SQRT(COUNT(B5:B11))</f>
        <v>4.1796396680936461</v>
      </c>
      <c r="C19">
        <f>C18/SQRT(COUNT(C5:C14))</f>
        <v>3.6861603027781893</v>
      </c>
      <c r="D19">
        <f>D18/SQRT(COUNT(D5:D14))</f>
        <v>5.2149358150945186</v>
      </c>
      <c r="E19">
        <f>E18/SQRT(COUNT(E5:E14))</f>
        <v>2.9627314724385294</v>
      </c>
    </row>
    <row r="21" spans="1:5" x14ac:dyDescent="0.35">
      <c r="B21" t="s">
        <v>61</v>
      </c>
    </row>
    <row r="22" spans="1:5" x14ac:dyDescent="0.35">
      <c r="B22" t="s">
        <v>73</v>
      </c>
    </row>
    <row r="23" spans="1:5" x14ac:dyDescent="0.35">
      <c r="B23">
        <f>TTEST(B5:B11,C5:C14,2,3)</f>
        <v>0.7957383348181315</v>
      </c>
    </row>
    <row r="25" spans="1:5" x14ac:dyDescent="0.35">
      <c r="B25" t="s">
        <v>70</v>
      </c>
    </row>
    <row r="26" spans="1:5" x14ac:dyDescent="0.35">
      <c r="B26">
        <f>TTEST(B5:B11,D5:D14,2,3)</f>
        <v>7.5220236959210865E-3</v>
      </c>
    </row>
    <row r="28" spans="1:5" x14ac:dyDescent="0.35">
      <c r="B28" t="s">
        <v>74</v>
      </c>
    </row>
    <row r="29" spans="1:5" x14ac:dyDescent="0.35">
      <c r="B29">
        <f>TTEST(C5:C14,D5:D14,2,3)</f>
        <v>3.1720049261745832E-3</v>
      </c>
    </row>
    <row r="31" spans="1:5" x14ac:dyDescent="0.35">
      <c r="B31" t="s">
        <v>75</v>
      </c>
    </row>
    <row r="32" spans="1:5" x14ac:dyDescent="0.35">
      <c r="B32">
        <f>TTEST(D5:D14,E5:E14,2,3)</f>
        <v>4.4937317615381675E-3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A30" workbookViewId="0"/>
  </sheetViews>
  <sheetFormatPr defaultColWidth="10.6640625" defaultRowHeight="15.5" x14ac:dyDescent="0.35"/>
  <cols>
    <col min="2" max="2" width="17.1640625" customWidth="1"/>
    <col min="6" max="6" width="17.1640625" bestFit="1" customWidth="1"/>
    <col min="7" max="8" width="14.83203125" bestFit="1" customWidth="1"/>
  </cols>
  <sheetData>
    <row r="1" spans="1:11" x14ac:dyDescent="0.35">
      <c r="A1" t="s">
        <v>110</v>
      </c>
    </row>
    <row r="4" spans="1:11" x14ac:dyDescent="0.35">
      <c r="E4" s="25" t="s">
        <v>116</v>
      </c>
      <c r="F4" s="25"/>
      <c r="G4" s="25"/>
    </row>
    <row r="6" spans="1:11" x14ac:dyDescent="0.35">
      <c r="E6" s="12">
        <f>E11</f>
        <v>8.759999999999998</v>
      </c>
      <c r="G6" s="13"/>
    </row>
    <row r="7" spans="1:11" x14ac:dyDescent="0.35">
      <c r="E7" s="12">
        <f>E12</f>
        <v>8.3499999999999979</v>
      </c>
      <c r="F7" s="12">
        <f>AVERAGE(E6:E9)</f>
        <v>8.5024999999999977</v>
      </c>
    </row>
    <row r="8" spans="1:11" x14ac:dyDescent="0.35">
      <c r="E8" s="12">
        <f>E13</f>
        <v>8.66</v>
      </c>
      <c r="F8" s="13"/>
      <c r="G8" s="13"/>
      <c r="H8" s="13"/>
      <c r="I8" s="13"/>
      <c r="J8" s="13"/>
    </row>
    <row r="9" spans="1:11" x14ac:dyDescent="0.35">
      <c r="E9" s="12">
        <f>E14</f>
        <v>8.2399999999999984</v>
      </c>
      <c r="F9" s="13"/>
      <c r="G9" s="13"/>
      <c r="H9" s="13"/>
      <c r="I9" s="13"/>
      <c r="J9" s="13"/>
    </row>
    <row r="10" spans="1:11" x14ac:dyDescent="0.35">
      <c r="C10" t="s">
        <v>93</v>
      </c>
      <c r="D10" t="s">
        <v>14</v>
      </c>
      <c r="E10" s="16" t="s">
        <v>15</v>
      </c>
      <c r="F10" s="16" t="s">
        <v>16</v>
      </c>
      <c r="G10" s="16" t="s">
        <v>17</v>
      </c>
      <c r="H10" s="16" t="s">
        <v>18</v>
      </c>
      <c r="I10" s="16" t="s">
        <v>19</v>
      </c>
      <c r="J10" s="16" t="s">
        <v>20</v>
      </c>
      <c r="K10" s="16" t="s">
        <v>21</v>
      </c>
    </row>
    <row r="11" spans="1:11" x14ac:dyDescent="0.35">
      <c r="B11" t="s">
        <v>53</v>
      </c>
      <c r="C11">
        <v>25.45</v>
      </c>
      <c r="D11">
        <v>16.690000000000001</v>
      </c>
      <c r="E11" s="12">
        <f t="shared" ref="E11:E17" si="0">C11-D11</f>
        <v>8.759999999999998</v>
      </c>
      <c r="F11" s="12">
        <f>E11-F7</f>
        <v>0.25750000000000028</v>
      </c>
      <c r="G11" s="11">
        <f t="shared" ref="G11:G17" si="1">2^-F11</f>
        <v>0.83653627105917983</v>
      </c>
      <c r="H11" s="15">
        <f>AVERAGE(G11:G14)</f>
        <v>1.0110407748009758</v>
      </c>
      <c r="I11" s="13">
        <f>STDEV(G11:G14)</f>
        <v>0.17241649905375872</v>
      </c>
      <c r="J11" s="13">
        <f>I11/SQRT(4)</f>
        <v>8.620824952687936E-2</v>
      </c>
      <c r="K11">
        <f>TTEST(G11:G14,G15:G18,2,2)</f>
        <v>0.12912050859103447</v>
      </c>
    </row>
    <row r="12" spans="1:11" x14ac:dyDescent="0.35">
      <c r="C12">
        <v>25.47</v>
      </c>
      <c r="D12">
        <v>17.12</v>
      </c>
      <c r="E12" s="12">
        <f t="shared" si="0"/>
        <v>8.3499999999999979</v>
      </c>
      <c r="F12" s="12">
        <f>E12-F7</f>
        <v>-0.15249999999999986</v>
      </c>
      <c r="G12" s="11">
        <f t="shared" si="1"/>
        <v>1.1114938763335267</v>
      </c>
      <c r="H12" s="13"/>
      <c r="I12" s="13"/>
      <c r="J12" s="13"/>
    </row>
    <row r="13" spans="1:11" x14ac:dyDescent="0.35">
      <c r="C13">
        <v>25.35</v>
      </c>
      <c r="D13">
        <v>16.690000000000001</v>
      </c>
      <c r="E13" s="12">
        <f t="shared" si="0"/>
        <v>8.66</v>
      </c>
      <c r="F13" s="12">
        <f>E13-F7</f>
        <v>0.15750000000000242</v>
      </c>
      <c r="G13" s="11">
        <f t="shared" si="1"/>
        <v>0.89657737577029495</v>
      </c>
    </row>
    <row r="14" spans="1:11" x14ac:dyDescent="0.35">
      <c r="C14">
        <v>25.36</v>
      </c>
      <c r="D14">
        <v>17.12</v>
      </c>
      <c r="E14" s="12">
        <f t="shared" si="0"/>
        <v>8.2399999999999984</v>
      </c>
      <c r="F14" s="12">
        <f>E14-F7</f>
        <v>-0.26249999999999929</v>
      </c>
      <c r="G14" s="11">
        <f t="shared" si="1"/>
        <v>1.1995555760409014</v>
      </c>
    </row>
    <row r="15" spans="1:11" x14ac:dyDescent="0.35">
      <c r="B15" t="s">
        <v>25</v>
      </c>
      <c r="C15">
        <v>24.49</v>
      </c>
      <c r="D15">
        <v>16.239999999999998</v>
      </c>
      <c r="E15" s="12">
        <f t="shared" si="0"/>
        <v>8.25</v>
      </c>
      <c r="F15" s="12">
        <f>E15-F7</f>
        <v>-0.25249999999999773</v>
      </c>
      <c r="G15" s="11">
        <f t="shared" si="1"/>
        <v>1.1912696404258685</v>
      </c>
      <c r="H15" s="11">
        <f>AVERAGE(G15:G17)</f>
        <v>1.1968704427454779</v>
      </c>
      <c r="I15" s="13">
        <f>STDEV(G15:G18)</f>
        <v>1.7322830183485134E-2</v>
      </c>
      <c r="J15" s="13">
        <f>I15/SQRT(4)</f>
        <v>8.6614150917425671E-3</v>
      </c>
    </row>
    <row r="16" spans="1:11" x14ac:dyDescent="0.35">
      <c r="C16">
        <v>24.82</v>
      </c>
      <c r="D16">
        <v>16.600000000000001</v>
      </c>
      <c r="E16" s="12">
        <f t="shared" si="0"/>
        <v>8.2199999999999989</v>
      </c>
      <c r="F16" s="12">
        <f>E16-F7</f>
        <v>-0.28249999999999886</v>
      </c>
      <c r="G16" s="11">
        <f t="shared" si="1"/>
        <v>1.2163007478616608</v>
      </c>
    </row>
    <row r="17" spans="2:11" x14ac:dyDescent="0.35">
      <c r="C17">
        <v>24.8</v>
      </c>
      <c r="D17">
        <v>16.54</v>
      </c>
      <c r="E17" s="12">
        <f t="shared" si="0"/>
        <v>8.2600000000000016</v>
      </c>
      <c r="F17" s="12">
        <f>E17-F7</f>
        <v>-0.24249999999999616</v>
      </c>
      <c r="G17" s="11">
        <f t="shared" si="1"/>
        <v>1.1830409399489048</v>
      </c>
    </row>
    <row r="18" spans="2:11" x14ac:dyDescent="0.35">
      <c r="E18" s="12"/>
      <c r="F18" s="12"/>
      <c r="G18" s="11"/>
    </row>
    <row r="21" spans="2:11" x14ac:dyDescent="0.35">
      <c r="E21" s="25" t="s">
        <v>117</v>
      </c>
      <c r="F21" s="25"/>
      <c r="G21" s="25"/>
    </row>
    <row r="23" spans="2:11" x14ac:dyDescent="0.35">
      <c r="E23" s="12">
        <f>E28</f>
        <v>8.0600000000000023</v>
      </c>
      <c r="G23" s="13"/>
    </row>
    <row r="24" spans="2:11" x14ac:dyDescent="0.35">
      <c r="E24" s="12">
        <f>E29</f>
        <v>8.1699999999999982</v>
      </c>
      <c r="F24" s="12">
        <f>AVERAGE(E23:E26)</f>
        <v>8.0975000000000001</v>
      </c>
    </row>
    <row r="25" spans="2:11" x14ac:dyDescent="0.35">
      <c r="E25" s="12">
        <f>E30</f>
        <v>8.2199999999999989</v>
      </c>
      <c r="F25" s="13"/>
      <c r="G25" s="13"/>
      <c r="H25" s="13"/>
      <c r="I25" s="13"/>
      <c r="J25" s="13"/>
    </row>
    <row r="26" spans="2:11" x14ac:dyDescent="0.35">
      <c r="E26" s="12">
        <f>E31</f>
        <v>7.9399999999999977</v>
      </c>
      <c r="F26" s="13"/>
      <c r="G26" s="13"/>
      <c r="H26" s="13"/>
      <c r="I26" s="13"/>
      <c r="J26" s="13"/>
    </row>
    <row r="27" spans="2:11" x14ac:dyDescent="0.35">
      <c r="C27" t="s">
        <v>93</v>
      </c>
      <c r="D27" t="s">
        <v>14</v>
      </c>
      <c r="E27" s="16" t="s">
        <v>15</v>
      </c>
      <c r="F27" s="16" t="s">
        <v>16</v>
      </c>
      <c r="G27" s="16" t="s">
        <v>17</v>
      </c>
      <c r="H27" s="16" t="s">
        <v>18</v>
      </c>
      <c r="I27" s="16" t="s">
        <v>19</v>
      </c>
      <c r="J27" s="16" t="s">
        <v>20</v>
      </c>
      <c r="K27" s="16" t="s">
        <v>21</v>
      </c>
    </row>
    <row r="28" spans="2:11" x14ac:dyDescent="0.35">
      <c r="B28" t="s">
        <v>53</v>
      </c>
      <c r="C28">
        <v>24.96</v>
      </c>
      <c r="D28">
        <v>16.899999999999999</v>
      </c>
      <c r="E28" s="12">
        <f t="shared" ref="E28:E35" si="2">C28-D28</f>
        <v>8.0600000000000023</v>
      </c>
      <c r="F28" s="12">
        <f>E28-F24</f>
        <v>-3.7499999999997868E-2</v>
      </c>
      <c r="G28" s="11">
        <f t="shared" ref="G28:G35" si="3">2^-F28</f>
        <v>1.0263337838904227</v>
      </c>
      <c r="H28" s="15">
        <f>AVERAGE(G28:G31)</f>
        <v>1.002817396705594</v>
      </c>
      <c r="I28" s="13">
        <f>STDEV(G28:G31)</f>
        <v>8.7553675732618241E-2</v>
      </c>
      <c r="J28" s="13">
        <f>I28/SQRT(4)</f>
        <v>4.3776837866309121E-2</v>
      </c>
      <c r="K28">
        <f>TTEST(G28:G31,G32:G35,2,2)</f>
        <v>0.1660619784260344</v>
      </c>
    </row>
    <row r="29" spans="2:11" x14ac:dyDescent="0.35">
      <c r="C29">
        <v>24.95</v>
      </c>
      <c r="D29">
        <v>16.78</v>
      </c>
      <c r="E29" s="12">
        <f t="shared" si="2"/>
        <v>8.1699999999999982</v>
      </c>
      <c r="F29" s="12">
        <f>E29-F24</f>
        <v>7.249999999999801E-2</v>
      </c>
      <c r="G29" s="11">
        <f t="shared" si="3"/>
        <v>0.95098863166764014</v>
      </c>
      <c r="H29" s="13"/>
      <c r="I29" s="13"/>
      <c r="J29" s="13"/>
    </row>
    <row r="30" spans="2:11" x14ac:dyDescent="0.35">
      <c r="C30">
        <v>25.07</v>
      </c>
      <c r="D30">
        <v>16.850000000000001</v>
      </c>
      <c r="E30" s="12">
        <f t="shared" si="2"/>
        <v>8.2199999999999989</v>
      </c>
      <c r="F30" s="12">
        <f>E30-F24</f>
        <v>0.12249999999999872</v>
      </c>
      <c r="G30" s="11">
        <f t="shared" si="3"/>
        <v>0.91859446772230191</v>
      </c>
    </row>
    <row r="31" spans="2:11" x14ac:dyDescent="0.35">
      <c r="C31">
        <v>24.86</v>
      </c>
      <c r="D31">
        <v>16.920000000000002</v>
      </c>
      <c r="E31" s="12">
        <f t="shared" si="2"/>
        <v>7.9399999999999977</v>
      </c>
      <c r="F31" s="14">
        <f>E31-F24</f>
        <v>-0.15750000000000242</v>
      </c>
      <c r="G31" s="11">
        <f t="shared" si="3"/>
        <v>1.115352703542011</v>
      </c>
    </row>
    <row r="32" spans="2:11" x14ac:dyDescent="0.35">
      <c r="B32" t="s">
        <v>25</v>
      </c>
      <c r="C32">
        <v>24.11</v>
      </c>
      <c r="D32">
        <v>16.3</v>
      </c>
      <c r="E32" s="12">
        <f t="shared" si="2"/>
        <v>7.8099999999999987</v>
      </c>
      <c r="F32" s="12">
        <f>E32-F24</f>
        <v>-0.28750000000000142</v>
      </c>
      <c r="G32" s="11">
        <f t="shared" si="3"/>
        <v>1.2205234381701586</v>
      </c>
      <c r="H32" s="11">
        <f>AVERAGE(G32:G35)</f>
        <v>1.102813042256404</v>
      </c>
      <c r="I32" s="13">
        <f>STDEV(G32:G35)</f>
        <v>9.1838742223384645E-2</v>
      </c>
      <c r="J32" s="13">
        <f>I32/SQRT(4)</f>
        <v>4.5919371111692323E-2</v>
      </c>
    </row>
    <row r="33" spans="2:11" x14ac:dyDescent="0.35">
      <c r="C33">
        <v>24.27</v>
      </c>
      <c r="D33">
        <v>16.350000000000001</v>
      </c>
      <c r="E33" s="12">
        <f t="shared" si="2"/>
        <v>7.9199999999999982</v>
      </c>
      <c r="F33" s="12">
        <f>E33-F24</f>
        <v>-0.17750000000000199</v>
      </c>
      <c r="G33" s="11">
        <f t="shared" si="3"/>
        <v>1.1309224470658596</v>
      </c>
    </row>
    <row r="34" spans="2:11" x14ac:dyDescent="0.35">
      <c r="C34">
        <v>24.28</v>
      </c>
      <c r="D34">
        <v>16.22</v>
      </c>
      <c r="E34" s="12">
        <f t="shared" si="2"/>
        <v>8.0600000000000023</v>
      </c>
      <c r="F34" s="12">
        <f>E34-F24</f>
        <v>-3.7499999999997868E-2</v>
      </c>
      <c r="G34" s="11">
        <f t="shared" si="3"/>
        <v>1.0263337838904227</v>
      </c>
    </row>
    <row r="35" spans="2:11" x14ac:dyDescent="0.35">
      <c r="C35">
        <v>24.35</v>
      </c>
      <c r="D35">
        <v>16.3</v>
      </c>
      <c r="E35" s="12">
        <f t="shared" si="2"/>
        <v>8.0500000000000007</v>
      </c>
      <c r="F35" s="12">
        <f>E35-F24</f>
        <v>-4.7499999999999432E-2</v>
      </c>
      <c r="G35" s="11">
        <f t="shared" si="3"/>
        <v>1.0334724998991751</v>
      </c>
    </row>
    <row r="38" spans="2:11" x14ac:dyDescent="0.35">
      <c r="B38" s="1"/>
      <c r="C38" s="1"/>
      <c r="D38" s="1"/>
      <c r="E38" s="26" t="s">
        <v>118</v>
      </c>
      <c r="F38" s="26"/>
      <c r="G38" s="26"/>
      <c r="H38" s="1"/>
      <c r="I38" s="1"/>
      <c r="J38" s="1"/>
      <c r="K38" s="1"/>
    </row>
    <row r="39" spans="2:11" x14ac:dyDescent="0.3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x14ac:dyDescent="0.35">
      <c r="B40" s="1"/>
      <c r="C40" s="1"/>
      <c r="D40" s="1"/>
      <c r="E40" s="17">
        <f>E45</f>
        <v>9.129999999999999</v>
      </c>
      <c r="F40" s="1"/>
      <c r="G40" s="3"/>
      <c r="H40" s="1"/>
      <c r="I40" s="1"/>
      <c r="J40" s="1"/>
      <c r="K40" s="1"/>
    </row>
    <row r="41" spans="2:11" x14ac:dyDescent="0.35">
      <c r="B41" s="1"/>
      <c r="C41" s="1"/>
      <c r="D41" s="1"/>
      <c r="E41" s="17">
        <f>E46</f>
        <v>9.09</v>
      </c>
      <c r="F41" s="17">
        <f>AVERAGE(E45:E47)</f>
        <v>9.1233333333333331</v>
      </c>
      <c r="G41" s="1"/>
      <c r="H41" s="1"/>
      <c r="I41" s="1"/>
      <c r="J41" s="1"/>
      <c r="K41" s="1"/>
    </row>
    <row r="42" spans="2:11" x14ac:dyDescent="0.35">
      <c r="B42" s="1"/>
      <c r="C42" s="1"/>
      <c r="D42" s="1"/>
      <c r="E42" s="17">
        <f>E47</f>
        <v>9.1500000000000021</v>
      </c>
      <c r="F42" s="3"/>
      <c r="G42" s="3"/>
      <c r="H42" s="3"/>
      <c r="I42" s="3"/>
      <c r="J42" s="3"/>
      <c r="K42" s="1"/>
    </row>
    <row r="43" spans="2:11" x14ac:dyDescent="0.35">
      <c r="B43" s="1"/>
      <c r="C43" s="1"/>
      <c r="D43" s="1"/>
      <c r="E43" s="17"/>
      <c r="F43" s="3"/>
      <c r="G43" s="3"/>
      <c r="H43" s="3"/>
      <c r="I43" s="3"/>
      <c r="J43" s="3"/>
      <c r="K43" s="1"/>
    </row>
    <row r="44" spans="2:11" x14ac:dyDescent="0.35">
      <c r="B44" s="1"/>
      <c r="C44" s="1" t="s">
        <v>93</v>
      </c>
      <c r="D44" s="1" t="s">
        <v>14</v>
      </c>
      <c r="E44" s="20" t="s">
        <v>15</v>
      </c>
      <c r="F44" s="20" t="s">
        <v>16</v>
      </c>
      <c r="G44" s="20" t="s">
        <v>17</v>
      </c>
      <c r="H44" s="20" t="s">
        <v>18</v>
      </c>
      <c r="I44" s="20" t="s">
        <v>19</v>
      </c>
      <c r="J44" s="20" t="s">
        <v>20</v>
      </c>
      <c r="K44" s="20" t="s">
        <v>21</v>
      </c>
    </row>
    <row r="45" spans="2:11" x14ac:dyDescent="0.35">
      <c r="B45" t="s">
        <v>53</v>
      </c>
      <c r="C45">
        <v>25.32</v>
      </c>
      <c r="D45">
        <v>16.190000000000001</v>
      </c>
      <c r="E45" s="17">
        <f>C45-D45</f>
        <v>9.129999999999999</v>
      </c>
      <c r="F45" s="17">
        <f>E45-F41</f>
        <v>6.6666666666659324E-3</v>
      </c>
      <c r="G45" s="11">
        <f>2^-F45</f>
        <v>0.99538967910322951</v>
      </c>
      <c r="H45" s="15">
        <f>AVERAGE(G45:G48)</f>
        <v>1.0001498087822525</v>
      </c>
      <c r="I45" s="13">
        <f>STDEV(G45:G48)</f>
        <v>2.1247758186185833E-2</v>
      </c>
      <c r="J45" s="13">
        <f>I45/SQRT(4)</f>
        <v>1.0623879093092916E-2</v>
      </c>
      <c r="K45">
        <f>TTEST(G45:G48,G49:G52,2,2)</f>
        <v>0.16577789465052817</v>
      </c>
    </row>
    <row r="46" spans="2:11" x14ac:dyDescent="0.35">
      <c r="B46" s="1"/>
      <c r="C46">
        <v>25.4</v>
      </c>
      <c r="D46">
        <v>16.309999999999999</v>
      </c>
      <c r="E46" s="17">
        <f>C46-D46</f>
        <v>9.09</v>
      </c>
      <c r="F46" s="17">
        <f>E46-F41</f>
        <v>-3.3333333333333215E-2</v>
      </c>
      <c r="G46" s="11">
        <f>2^-F46</f>
        <v>1.0233738919967748</v>
      </c>
      <c r="H46" s="3"/>
      <c r="I46" s="3"/>
      <c r="J46" s="3"/>
      <c r="K46" s="1"/>
    </row>
    <row r="47" spans="2:11" x14ac:dyDescent="0.35">
      <c r="B47" s="1"/>
      <c r="C47">
        <v>25.35</v>
      </c>
      <c r="D47">
        <v>16.2</v>
      </c>
      <c r="E47" s="17">
        <f>C47-D47</f>
        <v>9.1500000000000021</v>
      </c>
      <c r="F47" s="17">
        <f>E47-F41</f>
        <v>2.6666666666669059E-2</v>
      </c>
      <c r="G47" s="11">
        <f>2^-F47</f>
        <v>0.981685855246753</v>
      </c>
      <c r="H47" s="1"/>
      <c r="I47" s="1"/>
      <c r="J47" s="1"/>
      <c r="K47" s="1"/>
    </row>
    <row r="48" spans="2:11" x14ac:dyDescent="0.35">
      <c r="B48" s="1"/>
      <c r="D48" s="1"/>
      <c r="E48" s="17"/>
      <c r="F48" s="19"/>
      <c r="G48" s="18"/>
      <c r="H48" s="1"/>
      <c r="I48" s="1"/>
      <c r="J48" s="1"/>
      <c r="K48" s="1"/>
    </row>
    <row r="49" spans="2:11" x14ac:dyDescent="0.35">
      <c r="B49" s="1" t="s">
        <v>25</v>
      </c>
      <c r="C49">
        <v>25.79</v>
      </c>
      <c r="D49">
        <v>16.86</v>
      </c>
      <c r="E49" s="17">
        <f>C49-D49</f>
        <v>8.93</v>
      </c>
      <c r="F49" s="17">
        <f>E49-F41</f>
        <v>-0.19333333333333336</v>
      </c>
      <c r="G49" s="11">
        <f>2^-F49</f>
        <v>1.1434024869669057</v>
      </c>
      <c r="H49" s="15">
        <f>AVERAGE(G49:G52)</f>
        <v>1.0986451877423122</v>
      </c>
      <c r="I49" s="13">
        <f>STDEV(G49:G52)</f>
        <v>0.10118098317260833</v>
      </c>
      <c r="J49" s="13">
        <f>I49/SQRT(4)</f>
        <v>5.0590491586304166E-2</v>
      </c>
      <c r="K49" s="1"/>
    </row>
    <row r="50" spans="2:11" x14ac:dyDescent="0.35">
      <c r="B50" s="1"/>
      <c r="C50">
        <v>25.99</v>
      </c>
      <c r="D50">
        <v>16.79</v>
      </c>
      <c r="E50" s="17">
        <f>C50-D50</f>
        <v>9.1999999999999993</v>
      </c>
      <c r="F50" s="17">
        <f>E50-F41</f>
        <v>7.6666666666666217E-2</v>
      </c>
      <c r="G50" s="11">
        <f>2^-F50</f>
        <v>0.94824603117449768</v>
      </c>
      <c r="H50" s="1"/>
      <c r="I50" s="1"/>
      <c r="J50" s="1"/>
      <c r="K50" s="1"/>
    </row>
    <row r="51" spans="2:11" x14ac:dyDescent="0.35">
      <c r="B51" s="1"/>
      <c r="C51">
        <v>25.94</v>
      </c>
      <c r="D51">
        <v>17.04</v>
      </c>
      <c r="E51" s="17">
        <f>C51-D51</f>
        <v>8.9000000000000021</v>
      </c>
      <c r="F51" s="17">
        <f>E51-F41</f>
        <v>-0.22333333333333094</v>
      </c>
      <c r="G51" s="11">
        <f>2^-F51</f>
        <v>1.1674278037569699</v>
      </c>
      <c r="H51" s="1"/>
      <c r="I51" s="1"/>
      <c r="J51" s="1"/>
      <c r="K51" s="1"/>
    </row>
    <row r="52" spans="2:11" x14ac:dyDescent="0.35">
      <c r="B52" s="1"/>
      <c r="C52">
        <v>26.05</v>
      </c>
      <c r="D52">
        <v>17.11</v>
      </c>
      <c r="E52" s="17">
        <f>C52-D52</f>
        <v>8.9400000000000013</v>
      </c>
      <c r="F52" s="17">
        <f>E52-F41</f>
        <v>-0.18333333333333179</v>
      </c>
      <c r="G52" s="11">
        <f>2^-F52</f>
        <v>1.1355044290708762</v>
      </c>
      <c r="H52" s="1"/>
      <c r="I52" s="1"/>
      <c r="J52" s="1"/>
      <c r="K52" s="1"/>
    </row>
    <row r="55" spans="2:11" x14ac:dyDescent="0.35">
      <c r="B55" s="1"/>
      <c r="C55" s="1"/>
      <c r="D55" s="1"/>
      <c r="E55" s="26" t="s">
        <v>119</v>
      </c>
      <c r="F55" s="26"/>
      <c r="G55" s="26"/>
      <c r="H55" s="1"/>
      <c r="I55" s="1"/>
      <c r="J55" s="1"/>
      <c r="K55" s="1"/>
    </row>
    <row r="56" spans="2:11" x14ac:dyDescent="0.3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35">
      <c r="E57" s="12">
        <f>E62</f>
        <v>9.43</v>
      </c>
      <c r="G57" s="13"/>
    </row>
    <row r="58" spans="2:11" x14ac:dyDescent="0.35">
      <c r="E58" s="12">
        <f>E63</f>
        <v>9.6699999999999982</v>
      </c>
      <c r="F58" s="12">
        <f>AVERAGE(E57:E60)</f>
        <v>9.4824999999999982</v>
      </c>
    </row>
    <row r="59" spans="2:11" x14ac:dyDescent="0.35">
      <c r="E59" s="12">
        <f>E64</f>
        <v>9.4699999999999989</v>
      </c>
      <c r="F59" s="13"/>
      <c r="G59" s="13"/>
      <c r="H59" s="13"/>
      <c r="I59" s="13"/>
      <c r="J59" s="13"/>
    </row>
    <row r="60" spans="2:11" x14ac:dyDescent="0.35">
      <c r="E60" s="12">
        <f>E65</f>
        <v>9.36</v>
      </c>
      <c r="F60" s="13"/>
      <c r="G60" s="13"/>
      <c r="H60" s="13"/>
      <c r="I60" s="13"/>
      <c r="J60" s="13"/>
    </row>
    <row r="61" spans="2:11" x14ac:dyDescent="0.35">
      <c r="C61" t="s">
        <v>93</v>
      </c>
      <c r="D61" t="s">
        <v>14</v>
      </c>
      <c r="E61" s="16" t="s">
        <v>15</v>
      </c>
      <c r="F61" s="16" t="s">
        <v>16</v>
      </c>
      <c r="G61" s="16" t="s">
        <v>17</v>
      </c>
      <c r="H61" s="16" t="s">
        <v>18</v>
      </c>
      <c r="I61" s="16" t="s">
        <v>19</v>
      </c>
      <c r="J61" s="16" t="s">
        <v>20</v>
      </c>
      <c r="K61" s="16" t="s">
        <v>21</v>
      </c>
    </row>
    <row r="62" spans="2:11" x14ac:dyDescent="0.35">
      <c r="B62" t="s">
        <v>53</v>
      </c>
      <c r="C62">
        <v>25.63</v>
      </c>
      <c r="D62">
        <v>16.2</v>
      </c>
      <c r="E62" s="12">
        <f t="shared" ref="E62:E69" si="4">C62-D62</f>
        <v>9.43</v>
      </c>
      <c r="F62" s="12">
        <f>E62-F58</f>
        <v>-5.2499999999998437E-2</v>
      </c>
      <c r="G62" s="11">
        <f t="shared" ref="G62:G69" si="5">2^-F62</f>
        <v>1.0370604565103116</v>
      </c>
      <c r="H62" s="15">
        <f>AVERAGE(G62:G65)</f>
        <v>1.0031270459029971</v>
      </c>
      <c r="I62" s="13">
        <f>STDEV(G62:G65)</f>
        <v>8.9660071598820487E-2</v>
      </c>
      <c r="J62" s="13">
        <f>I62/SQRT(4)</f>
        <v>4.4830035799410244E-2</v>
      </c>
      <c r="K62">
        <f>TTEST(G62:G65,G66:G69,2,2)</f>
        <v>0.48216074155393374</v>
      </c>
    </row>
    <row r="63" spans="2:11" x14ac:dyDescent="0.35">
      <c r="C63">
        <v>25.77</v>
      </c>
      <c r="D63">
        <v>16.100000000000001</v>
      </c>
      <c r="E63" s="12">
        <f t="shared" si="4"/>
        <v>9.6699999999999982</v>
      </c>
      <c r="F63" s="12">
        <f>E63-F58</f>
        <v>0.1875</v>
      </c>
      <c r="G63" s="11">
        <f t="shared" si="5"/>
        <v>0.87812608018664984</v>
      </c>
      <c r="H63" s="13"/>
      <c r="I63" s="13"/>
      <c r="J63" s="13"/>
    </row>
    <row r="64" spans="2:11" x14ac:dyDescent="0.35">
      <c r="C64">
        <v>25.68</v>
      </c>
      <c r="D64">
        <v>16.21</v>
      </c>
      <c r="E64" s="12">
        <f t="shared" si="4"/>
        <v>9.4699999999999989</v>
      </c>
      <c r="F64" s="12">
        <f>E64-F58</f>
        <v>-1.2499999999999289E-2</v>
      </c>
      <c r="G64" s="11">
        <f t="shared" si="5"/>
        <v>1.0087019837903985</v>
      </c>
    </row>
    <row r="65" spans="2:10" x14ac:dyDescent="0.35">
      <c r="C65">
        <v>25.63</v>
      </c>
      <c r="D65">
        <v>16.27</v>
      </c>
      <c r="E65" s="12">
        <f t="shared" si="4"/>
        <v>9.36</v>
      </c>
      <c r="F65" s="14">
        <f>E65-F58</f>
        <v>-0.12249999999999872</v>
      </c>
      <c r="G65" s="11">
        <f t="shared" si="5"/>
        <v>1.0886196631246288</v>
      </c>
    </row>
    <row r="66" spans="2:10" x14ac:dyDescent="0.35">
      <c r="B66" t="s">
        <v>25</v>
      </c>
      <c r="C66" s="1">
        <v>25.37</v>
      </c>
      <c r="D66">
        <v>16.02</v>
      </c>
      <c r="E66" s="12">
        <f t="shared" si="4"/>
        <v>9.3500000000000014</v>
      </c>
      <c r="F66" s="12">
        <f>E66-F58</f>
        <v>-0.13249999999999673</v>
      </c>
      <c r="G66" s="11">
        <f t="shared" si="5"/>
        <v>1.096191611684219</v>
      </c>
      <c r="H66" s="11">
        <f>AVERAGE(G66:G69)</f>
        <v>1.0583958493035801</v>
      </c>
      <c r="I66" s="13">
        <f>STDEV(G66:G69)</f>
        <v>0.11721462586888114</v>
      </c>
      <c r="J66" s="13">
        <f>I66/SQRT(4)</f>
        <v>5.8607312934440568E-2</v>
      </c>
    </row>
    <row r="67" spans="2:10" x14ac:dyDescent="0.35">
      <c r="C67" s="1">
        <v>25.61</v>
      </c>
      <c r="D67">
        <v>15.98</v>
      </c>
      <c r="E67" s="12">
        <f t="shared" si="4"/>
        <v>9.629999999999999</v>
      </c>
      <c r="F67" s="12">
        <f>E67-F58</f>
        <v>0.14750000000000085</v>
      </c>
      <c r="G67" s="11">
        <f t="shared" si="5"/>
        <v>0.90281356458718787</v>
      </c>
    </row>
    <row r="68" spans="2:10" x14ac:dyDescent="0.35">
      <c r="C68" s="1">
        <v>25.43</v>
      </c>
      <c r="D68">
        <v>16.02</v>
      </c>
      <c r="E68" s="12">
        <f t="shared" si="4"/>
        <v>9.41</v>
      </c>
      <c r="F68" s="12">
        <f>E68-F58</f>
        <v>-7.249999999999801E-2</v>
      </c>
      <c r="G68" s="11">
        <f t="shared" si="5"/>
        <v>1.0515372809940053</v>
      </c>
    </row>
    <row r="69" spans="2:10" x14ac:dyDescent="0.35">
      <c r="C69" s="1">
        <v>25.38</v>
      </c>
      <c r="D69">
        <v>16.14</v>
      </c>
      <c r="E69" s="12">
        <f t="shared" si="4"/>
        <v>9.2399999999999984</v>
      </c>
      <c r="F69" s="12">
        <f>E69-F58</f>
        <v>-0.24249999999999972</v>
      </c>
      <c r="G69" s="11">
        <f t="shared" si="5"/>
        <v>1.1830409399489079</v>
      </c>
    </row>
  </sheetData>
  <mergeCells count="4">
    <mergeCell ref="E4:G4"/>
    <mergeCell ref="E21:G21"/>
    <mergeCell ref="E38:G38"/>
    <mergeCell ref="E55:G55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S2Q Fig</vt:lpstr>
      <vt:lpstr>S2R Fig</vt:lpstr>
      <vt:lpstr>S2S Fig</vt:lpstr>
      <vt:lpstr>S2T Fig</vt:lpstr>
      <vt:lpstr>S3C Fig</vt:lpstr>
      <vt:lpstr>S3F Fig</vt:lpstr>
      <vt:lpstr>S3K Fig</vt:lpstr>
      <vt:lpstr>S3L Fig</vt:lpstr>
      <vt:lpstr>S5I Fig</vt:lpstr>
      <vt:lpstr>S5J Fig</vt:lpstr>
      <vt:lpstr>S5K Fig</vt:lpstr>
      <vt:lpstr>S5L Fig</vt:lpstr>
      <vt:lpstr>S5M Fig</vt:lpstr>
      <vt:lpstr>S5N Fig</vt:lpstr>
      <vt:lpstr>S7E Fig</vt:lpstr>
      <vt:lpstr>S7F Fig</vt:lpstr>
      <vt:lpstr>S8A Fig</vt:lpstr>
      <vt:lpstr>S8B Fig</vt:lpstr>
      <vt:lpstr>S8C Fig</vt:lpstr>
      <vt:lpstr>S9C Fig</vt:lpstr>
      <vt:lpstr>S9F Fig</vt:lpstr>
      <vt:lpstr>S9I Fig</vt:lpstr>
      <vt:lpstr>S10E Fig</vt:lpstr>
      <vt:lpstr>S10F Fig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Rydeen</dc:creator>
  <cp:lastModifiedBy>Daniel Miller</cp:lastModifiedBy>
  <dcterms:created xsi:type="dcterms:W3CDTF">2016-10-01T20:46:36Z</dcterms:created>
  <dcterms:modified xsi:type="dcterms:W3CDTF">2016-10-07T16:14:23Z</dcterms:modified>
</cp:coreProperties>
</file>